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ТН 2015\"/>
    </mc:Choice>
  </mc:AlternateContent>
  <bookViews>
    <workbookView xWindow="0" yWindow="0" windowWidth="24000" windowHeight="9135"/>
  </bookViews>
  <sheets>
    <sheet name="СУ (2)" sheetId="1" r:id="rId1"/>
    <sheet name="ИтогиТР1" sheetId="2" r:id="rId2"/>
    <sheet name="ИтогиТР3" sheetId="3" r:id="rId3"/>
  </sheets>
  <externalReferences>
    <externalReference r:id="rId4"/>
  </externalReferences>
  <definedNames>
    <definedName name="_xlnm._FilterDatabase" localSheetId="0" hidden="1">'СУ (2)'!$H$8:$I$72</definedName>
    <definedName name="_xlnm.Print_Area" localSheetId="0">'СУ (2)'!$A$1:$H$88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4" i="2"/>
  <c r="D22" i="2"/>
  <c r="D20" i="2"/>
  <c r="D18" i="2"/>
  <c r="N78" i="1"/>
  <c r="T69" i="1"/>
  <c r="O69" i="1"/>
  <c r="L69" i="1"/>
  <c r="K69" i="1"/>
  <c r="J69" i="1"/>
  <c r="U68" i="1"/>
  <c r="R68" i="1"/>
  <c r="V67" i="1"/>
  <c r="U67" i="1"/>
  <c r="W67" i="1" s="1"/>
  <c r="R67" i="1"/>
  <c r="Q67" i="1"/>
  <c r="N67" i="1"/>
  <c r="U66" i="1"/>
  <c r="R66" i="1"/>
  <c r="V65" i="1"/>
  <c r="U65" i="1"/>
  <c r="W65" i="1" s="1"/>
  <c r="R65" i="1"/>
  <c r="Q65" i="1"/>
  <c r="N65" i="1"/>
  <c r="U64" i="1"/>
  <c r="R64" i="1"/>
  <c r="V63" i="1"/>
  <c r="U63" i="1"/>
  <c r="W63" i="1" s="1"/>
  <c r="R63" i="1"/>
  <c r="Q63" i="1"/>
  <c r="N63" i="1"/>
  <c r="U62" i="1"/>
  <c r="R62" i="1"/>
  <c r="V61" i="1"/>
  <c r="U61" i="1"/>
  <c r="W61" i="1" s="1"/>
  <c r="R61" i="1"/>
  <c r="Q61" i="1"/>
  <c r="N61" i="1"/>
  <c r="U60" i="1"/>
  <c r="R60" i="1"/>
  <c r="V59" i="1"/>
  <c r="U59" i="1"/>
  <c r="W59" i="1" s="1"/>
  <c r="R59" i="1"/>
  <c r="Q59" i="1"/>
  <c r="N59" i="1"/>
  <c r="U58" i="1"/>
  <c r="R58" i="1"/>
  <c r="V57" i="1"/>
  <c r="U57" i="1"/>
  <c r="W57" i="1" s="1"/>
  <c r="R57" i="1"/>
  <c r="Q57" i="1"/>
  <c r="N57" i="1"/>
  <c r="U56" i="1"/>
  <c r="R56" i="1"/>
  <c r="V55" i="1"/>
  <c r="U55" i="1"/>
  <c r="W55" i="1" s="1"/>
  <c r="R55" i="1"/>
  <c r="Q55" i="1"/>
  <c r="N55" i="1"/>
  <c r="U54" i="1"/>
  <c r="R54" i="1"/>
  <c r="V53" i="1"/>
  <c r="U53" i="1"/>
  <c r="W53" i="1" s="1"/>
  <c r="R53" i="1"/>
  <c r="Q53" i="1"/>
  <c r="N53" i="1"/>
  <c r="U52" i="1"/>
  <c r="R52" i="1"/>
  <c r="V51" i="1"/>
  <c r="U51" i="1"/>
  <c r="W51" i="1" s="1"/>
  <c r="R51" i="1"/>
  <c r="Q51" i="1"/>
  <c r="N51" i="1"/>
  <c r="U50" i="1"/>
  <c r="R50" i="1"/>
  <c r="V49" i="1"/>
  <c r="U49" i="1"/>
  <c r="W49" i="1" s="1"/>
  <c r="R49" i="1"/>
  <c r="Q49" i="1"/>
  <c r="N49" i="1"/>
  <c r="U48" i="1"/>
  <c r="R48" i="1"/>
  <c r="V47" i="1"/>
  <c r="U47" i="1"/>
  <c r="W47" i="1" s="1"/>
  <c r="R47" i="1"/>
  <c r="Q47" i="1"/>
  <c r="N47" i="1"/>
  <c r="U46" i="1"/>
  <c r="R46" i="1"/>
  <c r="V45" i="1"/>
  <c r="U45" i="1"/>
  <c r="W45" i="1" s="1"/>
  <c r="R45" i="1"/>
  <c r="Q45" i="1"/>
  <c r="N45" i="1"/>
  <c r="U44" i="1"/>
  <c r="V43" i="1"/>
  <c r="Q43" i="1"/>
  <c r="R43" i="1" s="1"/>
  <c r="U43" i="1" s="1"/>
  <c r="W43" i="1" s="1"/>
  <c r="N43" i="1"/>
  <c r="U42" i="1"/>
  <c r="R42" i="1"/>
  <c r="V41" i="1"/>
  <c r="U41" i="1"/>
  <c r="W41" i="1" s="1"/>
  <c r="R41" i="1"/>
  <c r="Q41" i="1"/>
  <c r="N41" i="1"/>
  <c r="U40" i="1"/>
  <c r="R40" i="1"/>
  <c r="V39" i="1"/>
  <c r="U39" i="1"/>
  <c r="W39" i="1" s="1"/>
  <c r="R39" i="1"/>
  <c r="Q39" i="1"/>
  <c r="N39" i="1"/>
  <c r="R38" i="1"/>
  <c r="U38" i="1" s="1"/>
  <c r="V37" i="1"/>
  <c r="R37" i="1"/>
  <c r="U37" i="1" s="1"/>
  <c r="Q37" i="1"/>
  <c r="N37" i="1"/>
  <c r="R36" i="1"/>
  <c r="U36" i="1" s="1"/>
  <c r="V35" i="1"/>
  <c r="R35" i="1"/>
  <c r="U35" i="1" s="1"/>
  <c r="W35" i="1" s="1"/>
  <c r="Q35" i="1"/>
  <c r="N35" i="1"/>
  <c r="X34" i="1"/>
  <c r="U34" i="1"/>
  <c r="R34" i="1"/>
  <c r="V33" i="1"/>
  <c r="U33" i="1"/>
  <c r="W33" i="1" s="1"/>
  <c r="R33" i="1"/>
  <c r="Q33" i="1"/>
  <c r="N33" i="1"/>
  <c r="X32" i="1"/>
  <c r="R32" i="1"/>
  <c r="U32" i="1" s="1"/>
  <c r="V31" i="1"/>
  <c r="R31" i="1"/>
  <c r="U31" i="1" s="1"/>
  <c r="W31" i="1" s="1"/>
  <c r="Q31" i="1"/>
  <c r="N31" i="1"/>
  <c r="X30" i="1"/>
  <c r="U30" i="1"/>
  <c r="R30" i="1"/>
  <c r="V29" i="1"/>
  <c r="U29" i="1"/>
  <c r="W29" i="1" s="1"/>
  <c r="R29" i="1"/>
  <c r="Q29" i="1"/>
  <c r="N29" i="1"/>
  <c r="X28" i="1"/>
  <c r="R28" i="1"/>
  <c r="U28" i="1" s="1"/>
  <c r="V27" i="1"/>
  <c r="R27" i="1"/>
  <c r="U27" i="1" s="1"/>
  <c r="W27" i="1" s="1"/>
  <c r="Q27" i="1"/>
  <c r="N27" i="1"/>
  <c r="R26" i="1"/>
  <c r="U26" i="1" s="1"/>
  <c r="V25" i="1"/>
  <c r="R25" i="1"/>
  <c r="U25" i="1" s="1"/>
  <c r="W25" i="1" s="1"/>
  <c r="Q25" i="1"/>
  <c r="N25" i="1"/>
  <c r="X24" i="1"/>
  <c r="U24" i="1"/>
  <c r="R24" i="1"/>
  <c r="V23" i="1"/>
  <c r="U23" i="1"/>
  <c r="W23" i="1" s="1"/>
  <c r="R23" i="1"/>
  <c r="Q23" i="1"/>
  <c r="N23" i="1"/>
  <c r="X22" i="1"/>
  <c r="R22" i="1"/>
  <c r="U22" i="1" s="1"/>
  <c r="V21" i="1"/>
  <c r="R21" i="1"/>
  <c r="U21" i="1" s="1"/>
  <c r="W21" i="1" s="1"/>
  <c r="Q21" i="1"/>
  <c r="N21" i="1"/>
  <c r="X20" i="1"/>
  <c r="U20" i="1"/>
  <c r="V19" i="1"/>
  <c r="R19" i="1"/>
  <c r="U19" i="1" s="1"/>
  <c r="W19" i="1" s="1"/>
  <c r="Q19" i="1"/>
  <c r="N19" i="1"/>
  <c r="U18" i="1"/>
  <c r="AA17" i="1"/>
  <c r="V17" i="1"/>
  <c r="R17" i="1"/>
  <c r="U17" i="1" s="1"/>
  <c r="W17" i="1" s="1"/>
  <c r="Q17" i="1"/>
  <c r="N17" i="1"/>
  <c r="AA16" i="1"/>
  <c r="X16" i="1"/>
  <c r="U16" i="1"/>
  <c r="V15" i="1"/>
  <c r="U15" i="1"/>
  <c r="W15" i="1" s="1"/>
  <c r="R15" i="1"/>
  <c r="Q15" i="1"/>
  <c r="N15" i="1"/>
  <c r="V13" i="1"/>
  <c r="R13" i="1"/>
  <c r="U13" i="1" s="1"/>
  <c r="W13" i="1" s="1"/>
  <c r="Q13" i="1"/>
  <c r="N13" i="1"/>
  <c r="N69" i="1" s="1"/>
  <c r="V11" i="1"/>
  <c r="U11" i="1"/>
  <c r="W11" i="1" s="1"/>
  <c r="R11" i="1"/>
  <c r="Q11" i="1"/>
  <c r="R9" i="1"/>
  <c r="S9" i="1" s="1"/>
  <c r="Q9" i="1"/>
  <c r="X10" i="1" l="1"/>
  <c r="V9" i="1"/>
  <c r="W37" i="1"/>
  <c r="Y38" i="1"/>
  <c r="U9" i="1"/>
  <c r="X14" i="1"/>
  <c r="X44" i="1"/>
  <c r="R69" i="1"/>
  <c r="U69" i="1" l="1"/>
  <c r="X72" i="1" s="1"/>
  <c r="W9" i="1"/>
</calcChain>
</file>

<file path=xl/sharedStrings.xml><?xml version="1.0" encoding="utf-8"?>
<sst xmlns="http://schemas.openxmlformats.org/spreadsheetml/2006/main" count="288" uniqueCount="177">
  <si>
    <t xml:space="preserve">Министерство спорта Российской Федерации                                                                                                                                            </t>
  </si>
  <si>
    <t xml:space="preserve">Российская Автомобильная Федерация                                                                                                                                                              </t>
  </si>
  <si>
    <t>Комитет внедорожных соревнований РРОО  «РОСТОФФ»</t>
  </si>
  <si>
    <t>ЕКП - 52595</t>
  </si>
  <si>
    <t xml:space="preserve">ТРОФИ-РЕЙД "ТОЧКА НЕВОЗВРАТА"
2 этап Кубка РАФ Южного региона
Отборочный этап Чемпионата России                                                                                                                                                                 </t>
  </si>
  <si>
    <t>Ростовская обл.</t>
  </si>
  <si>
    <t>на каждого по 4 талона</t>
  </si>
  <si>
    <t>Ростовская обл. Усть-Донецкий р-он</t>
  </si>
  <si>
    <t>Список допущенных заявителей и водителей</t>
  </si>
  <si>
    <t>20-22.03.2015 г.</t>
  </si>
  <si>
    <t>20-23.03.2015 г.</t>
  </si>
  <si>
    <t>№№</t>
  </si>
  <si>
    <t>Старт
номер</t>
  </si>
  <si>
    <t>Заявитель/
город</t>
  </si>
  <si>
    <t>1 водитель /             2 водитель</t>
  </si>
  <si>
    <t>Лицензия</t>
  </si>
  <si>
    <t>Город</t>
  </si>
  <si>
    <t>Автомобиль</t>
  </si>
  <si>
    <t>Зачетная группа</t>
  </si>
  <si>
    <t>Зачетная группа КД</t>
  </si>
  <si>
    <t>Взнос Ч</t>
  </si>
  <si>
    <t>Взнос КД</t>
  </si>
  <si>
    <t>Проживание с бельем</t>
  </si>
  <si>
    <t>Ст-ть прож-я с бельем</t>
  </si>
  <si>
    <t>Талоны</t>
  </si>
  <si>
    <t>Питание (чел)</t>
  </si>
  <si>
    <t>Ст-ть питания</t>
  </si>
  <si>
    <t>Проживание +питание</t>
  </si>
  <si>
    <t>Получено</t>
  </si>
  <si>
    <t>Итого</t>
  </si>
  <si>
    <t>Возвратный</t>
  </si>
  <si>
    <t>Сумма Получено</t>
  </si>
  <si>
    <t>Разница</t>
  </si>
  <si>
    <t>Пушкарёв Денис        Демичев Алексанур</t>
  </si>
  <si>
    <t>Слобод Петровки Хутор савченко</t>
  </si>
  <si>
    <t>Лада Нива 2121</t>
  </si>
  <si>
    <t>Стандарт</t>
  </si>
  <si>
    <t>Акаев Майрбек  Акаев Асламбек</t>
  </si>
  <si>
    <t>Нижни-Саловск</t>
  </si>
  <si>
    <t>УАЗ 315195</t>
  </si>
  <si>
    <t>Кольцов Виталий Е 156011</t>
  </si>
  <si>
    <t>Е 156011</t>
  </si>
  <si>
    <t>Ростов-на-Дону Ростов-на-дону</t>
  </si>
  <si>
    <t xml:space="preserve">ВАЗ 2121 </t>
  </si>
  <si>
    <t>ТР-1</t>
  </si>
  <si>
    <t>Ростов-на-Дону</t>
  </si>
  <si>
    <t>Е156012</t>
  </si>
  <si>
    <t>Казючиц Алексей Казючиц Александр</t>
  </si>
  <si>
    <t>ВАЗ 2121</t>
  </si>
  <si>
    <t>Туризм</t>
  </si>
  <si>
    <t>Мащенко Сергей Третьякова Евгения</t>
  </si>
  <si>
    <t>НИВА 21214</t>
  </si>
  <si>
    <t>Зейтунян Вячеслав Е155204</t>
  </si>
  <si>
    <t>Папоян Владимир Зейтунян Вячеслав</t>
  </si>
  <si>
    <t>Е 155202</t>
  </si>
  <si>
    <t>Сочи, Краснодарский край             Сочи, Краснодарский край</t>
  </si>
  <si>
    <t>Хищник</t>
  </si>
  <si>
    <t>ТР-3</t>
  </si>
  <si>
    <t>Сочи Краснодарский край</t>
  </si>
  <si>
    <t>Е 155204</t>
  </si>
  <si>
    <t>Ланкинен Виктор Е155209</t>
  </si>
  <si>
    <t>Протопопов Виталий Ланкинен Виктор</t>
  </si>
  <si>
    <t>Е 155210</t>
  </si>
  <si>
    <t>Краснодар Краснодар</t>
  </si>
  <si>
    <t>Джип Вранглер</t>
  </si>
  <si>
    <t>Краснодар</t>
  </si>
  <si>
    <t>Е 155209</t>
  </si>
  <si>
    <t>Хржановский Александр    Е156014</t>
  </si>
  <si>
    <t>Хржановский Александр Бабушкин Александр</t>
  </si>
  <si>
    <t>Е 156014</t>
  </si>
  <si>
    <t>Волгоград Волгоград</t>
  </si>
  <si>
    <t>TLC-80</t>
  </si>
  <si>
    <t>Волгоград</t>
  </si>
  <si>
    <t>Е 156013</t>
  </si>
  <si>
    <t>Волжин Олег Домбан Сергей</t>
  </si>
  <si>
    <t>Ростов-на-Дону Ростов-на-Дону</t>
  </si>
  <si>
    <t>ВАЗ21214</t>
  </si>
  <si>
    <t>Домбоян Андрей Е 156015</t>
  </si>
  <si>
    <t>Домбоян Андрей Гришин Виталий</t>
  </si>
  <si>
    <t>Е 156015</t>
  </si>
  <si>
    <t>Toyota Hilux</t>
  </si>
  <si>
    <t>Е 156016</t>
  </si>
  <si>
    <t>Шитиков Виктор Шитикова Диана</t>
  </si>
  <si>
    <t>Каменск РО</t>
  </si>
  <si>
    <t>Polaris RZR 800s</t>
  </si>
  <si>
    <t>ATV</t>
  </si>
  <si>
    <t>Рюмин Станислав Кинус Олег</t>
  </si>
  <si>
    <t>Брюховецкий Егор Степанов Игорь</t>
  </si>
  <si>
    <t>Аксай РО</t>
  </si>
  <si>
    <t>Митсубиси паджеро</t>
  </si>
  <si>
    <t>Казаков Алексей Губнелов Алексей</t>
  </si>
  <si>
    <t>Pajero1</t>
  </si>
  <si>
    <t>Прибыльский Сергей Е 156017</t>
  </si>
  <si>
    <t>Прибыльский Сергей Омельченко Сергей</t>
  </si>
  <si>
    <t>Е 156017</t>
  </si>
  <si>
    <t>Сальск Ростовская обл. Сальск Ростовская обл.</t>
  </si>
  <si>
    <t>УАЗ 469</t>
  </si>
  <si>
    <t>СуперТуризм</t>
  </si>
  <si>
    <t>Сальск Ростовская обл.</t>
  </si>
  <si>
    <t>Е 156018</t>
  </si>
  <si>
    <t>долг 400 р.</t>
  </si>
  <si>
    <t>долг 600р.</t>
  </si>
  <si>
    <t>Чеккуев Марат Карачаевск КЧР</t>
  </si>
  <si>
    <t>Чеккуев Марат      Эбзеев Заур</t>
  </si>
  <si>
    <t xml:space="preserve">Е 155191 </t>
  </si>
  <si>
    <t>Карачаевск КЧР      Карачаевск КЧР</t>
  </si>
  <si>
    <t>УАЗ3151</t>
  </si>
  <si>
    <t>Е 155192</t>
  </si>
  <si>
    <t>Горелов Александр Максименко Александр</t>
  </si>
  <si>
    <t>Батайск РО</t>
  </si>
  <si>
    <t xml:space="preserve">Нива  </t>
  </si>
  <si>
    <t>Денишаев Николай Тер-Мисакян Сергей</t>
  </si>
  <si>
    <t>Костюк Алексей Севостьянов Николай</t>
  </si>
  <si>
    <t>Бронто 212140</t>
  </si>
  <si>
    <t>Голжинский Иван Санин Евгений</t>
  </si>
  <si>
    <t>ВАЗ 21213</t>
  </si>
  <si>
    <t>Щепетьев Михаил Глебов Сергей</t>
  </si>
  <si>
    <t>с.Федоровка РО</t>
  </si>
  <si>
    <t>Лада 21214</t>
  </si>
  <si>
    <t>Карасев Андрей Скиба Владимир</t>
  </si>
  <si>
    <t>Ниссан Террано</t>
  </si>
  <si>
    <t>Богомолов Андрей Е 156019</t>
  </si>
  <si>
    <t>Богомолов Андрей      Баланов Андрей</t>
  </si>
  <si>
    <t>Е 156019</t>
  </si>
  <si>
    <t>Супер-Туризм</t>
  </si>
  <si>
    <t>Е 156020</t>
  </si>
  <si>
    <t>Кирьянов Борис Е 155220</t>
  </si>
  <si>
    <t>Кирьянов Борис            Орлов Алексей</t>
  </si>
  <si>
    <t>Е 155220</t>
  </si>
  <si>
    <t>Ставрополь     Ставрополь</t>
  </si>
  <si>
    <t>ВАЗ 21214</t>
  </si>
  <si>
    <t>Ставрополь</t>
  </si>
  <si>
    <t>Е 156025</t>
  </si>
  <si>
    <t>Самохин Юрий Е 156023</t>
  </si>
  <si>
    <t>Самохин Юрий            Фурсов Алексей</t>
  </si>
  <si>
    <t>Е 156023</t>
  </si>
  <si>
    <t>Суровикино, Волгоградская обл.   Суровикино, Волгоградская обл.</t>
  </si>
  <si>
    <t>TLC-70</t>
  </si>
  <si>
    <t>Суровикино Волгоградская обл.</t>
  </si>
  <si>
    <t>Е 156024</t>
  </si>
  <si>
    <t>*</t>
  </si>
  <si>
    <t>Коршунов</t>
  </si>
  <si>
    <t>Гадухин Гринка</t>
  </si>
  <si>
    <t>Сорока Щебет</t>
  </si>
  <si>
    <t>Итого по классу ТР-1 :</t>
  </si>
  <si>
    <t>5</t>
  </si>
  <si>
    <t>Итого по классу ТР-3 :</t>
  </si>
  <si>
    <t xml:space="preserve">Итого: </t>
  </si>
  <si>
    <t>10</t>
  </si>
  <si>
    <t>Главный секретарь</t>
  </si>
  <si>
    <t>150716 к.III</t>
  </si>
  <si>
    <t>Глуштарь Наталия</t>
  </si>
  <si>
    <t>Главный судья</t>
  </si>
  <si>
    <t>150714 к.III</t>
  </si>
  <si>
    <t>Пивинь Игорь</t>
  </si>
  <si>
    <t>Председатель КСК</t>
  </si>
  <si>
    <t>152595 ВК</t>
  </si>
  <si>
    <t>Сергеева Марина</t>
  </si>
  <si>
    <t xml:space="preserve">Спортивный комиссар </t>
  </si>
  <si>
    <t>150718 к.III</t>
  </si>
  <si>
    <t>Дубровин Павел</t>
  </si>
  <si>
    <t>Спортивный комиссар</t>
  </si>
  <si>
    <t>150715 к.III</t>
  </si>
  <si>
    <t>Волгина Марина</t>
  </si>
  <si>
    <t>Итоговая классификация ТР-1</t>
  </si>
  <si>
    <t>Место</t>
  </si>
  <si>
    <t>Номер</t>
  </si>
  <si>
    <t>Экипаж</t>
  </si>
  <si>
    <t>СУ-1</t>
  </si>
  <si>
    <t>СУ-2</t>
  </si>
  <si>
    <t>Суровикино, Волгоградская обл. 
Суровикино, Волгоградская обл.</t>
  </si>
  <si>
    <t>Итоговая классификация ТР-3</t>
  </si>
  <si>
    <t>Сочи, Краснодарский край 
Сочи, Краснодарский край</t>
  </si>
  <si>
    <t>Хржановский Александр               Бабушкин Александр</t>
  </si>
  <si>
    <t>Кольцов Виталий Капустин Иван</t>
  </si>
  <si>
    <t>Папоян Владимир 
Зейтунян Вячеслав</t>
  </si>
  <si>
    <t>Сальск Ростовская обл.  Сальск Ростовская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</si>
</sst>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&quot;р.&quot;;[Red]\-#,##0&quot;р.&quot;"/>
    <numFmt numFmtId="164" formatCode="#,##0_ ;[Red]\-#,##0\ "/>
    <numFmt numFmtId="165" formatCode="0_ ;[Red]\-0\ "/>
    <numFmt numFmtId="166" formatCode="0.0_ ;[Red]\-0.0\ "/>
    <numFmt numFmtId="167" formatCode="[h]:mm:ss;@"/>
    <numFmt numFmtId="168" formatCode="h:mm:ss;@"/>
  </numFmts>
  <fonts count="16" x14ac:knownFonts="1"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horizontal="left"/>
    </xf>
    <xf numFmtId="0" fontId="11" fillId="0" borderId="0"/>
  </cellStyleXfs>
  <cellXfs count="151">
    <xf numFmtId="0" fontId="0" fillId="0" borderId="0" xfId="0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6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6" fontId="0" fillId="0" borderId="13" xfId="0" applyNumberFormat="1" applyFill="1" applyBorder="1" applyAlignment="1">
      <alignment horizontal="center"/>
    </xf>
    <xf numFmtId="6" fontId="0" fillId="3" borderId="13" xfId="0" applyNumberFormat="1" applyFill="1" applyBorder="1" applyAlignment="1">
      <alignment horizontal="center"/>
    </xf>
    <xf numFmtId="6" fontId="0" fillId="4" borderId="13" xfId="0" applyNumberFormat="1" applyFill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3" borderId="7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6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0" fillId="3" borderId="10" xfId="0" applyNumberFormat="1" applyFill="1" applyBorder="1" applyAlignment="1">
      <alignment horizontal="center"/>
    </xf>
    <xf numFmtId="6" fontId="0" fillId="4" borderId="10" xfId="0" applyNumberForma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0" xfId="0" applyNumberFormat="1" applyAlignment="1"/>
    <xf numFmtId="0" fontId="3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6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6" fontId="0" fillId="0" borderId="13" xfId="0" applyNumberFormat="1" applyFill="1" applyBorder="1" applyAlignment="1">
      <alignment horizontal="center"/>
    </xf>
    <xf numFmtId="6" fontId="0" fillId="3" borderId="13" xfId="0" applyNumberFormat="1" applyFill="1" applyBorder="1" applyAlignment="1">
      <alignment horizontal="center"/>
    </xf>
    <xf numFmtId="6" fontId="0" fillId="4" borderId="13" xfId="0" applyNumberFormat="1" applyFill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3" borderId="7" xfId="0" applyNumberForma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6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0" fillId="3" borderId="10" xfId="0" applyNumberFormat="1" applyFill="1" applyBorder="1" applyAlignment="1">
      <alignment horizontal="center"/>
    </xf>
    <xf numFmtId="6" fontId="0" fillId="4" borderId="10" xfId="0" applyNumberForma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/>
    <xf numFmtId="6" fontId="0" fillId="5" borderId="13" xfId="0" applyNumberFormat="1" applyFill="1" applyBorder="1" applyAlignment="1">
      <alignment horizontal="center"/>
    </xf>
    <xf numFmtId="6" fontId="0" fillId="5" borderId="10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 vertical="center"/>
    </xf>
    <xf numFmtId="6" fontId="0" fillId="2" borderId="0" xfId="0" applyNumberFormat="1" applyFill="1" applyAlignment="1"/>
    <xf numFmtId="164" fontId="0" fillId="2" borderId="0" xfId="0" applyNumberFormat="1" applyFill="1" applyAlignment="1"/>
    <xf numFmtId="6" fontId="0" fillId="0" borderId="0" xfId="0" applyNumberFormat="1" applyFill="1" applyAlignment="1"/>
    <xf numFmtId="6" fontId="0" fillId="3" borderId="0" xfId="0" applyNumberFormat="1" applyFill="1" applyAlignment="1"/>
    <xf numFmtId="6" fontId="0" fillId="4" borderId="7" xfId="0" applyNumberFormat="1" applyFill="1" applyBorder="1" applyAlignment="1"/>
    <xf numFmtId="6" fontId="0" fillId="0" borderId="7" xfId="0" applyNumberFormat="1" applyFill="1" applyBorder="1" applyAlignment="1"/>
    <xf numFmtId="6" fontId="0" fillId="3" borderId="7" xfId="0" applyNumberFormat="1" applyFill="1" applyBorder="1" applyAlignment="1"/>
    <xf numFmtId="6" fontId="0" fillId="3" borderId="0" xfId="0" applyNumberFormat="1" applyFill="1" applyBorder="1" applyAlignment="1"/>
    <xf numFmtId="6" fontId="0" fillId="4" borderId="29" xfId="0" applyNumberFormat="1" applyFill="1" applyBorder="1" applyAlignment="1"/>
    <xf numFmtId="6" fontId="0" fillId="0" borderId="0" xfId="0" applyNumberFormat="1" applyFill="1" applyBorder="1" applyAlignment="1"/>
    <xf numFmtId="0" fontId="8" fillId="0" borderId="0" xfId="0" applyFont="1" applyAlignment="1"/>
    <xf numFmtId="0" fontId="3" fillId="0" borderId="0" xfId="0" applyFont="1" applyAlignment="1"/>
    <xf numFmtId="49" fontId="3" fillId="0" borderId="30" xfId="0" applyNumberFormat="1" applyFont="1" applyBorder="1" applyAlignment="1"/>
    <xf numFmtId="165" fontId="3" fillId="0" borderId="0" xfId="0" applyNumberFormat="1" applyFont="1" applyAlignment="1"/>
    <xf numFmtId="165" fontId="9" fillId="0" borderId="0" xfId="0" applyNumberFormat="1" applyFont="1" applyAlignment="1"/>
    <xf numFmtId="49" fontId="9" fillId="0" borderId="0" xfId="0" applyNumberFormat="1" applyFont="1" applyAlignment="1"/>
    <xf numFmtId="49" fontId="0" fillId="0" borderId="0" xfId="0" applyNumberFormat="1" applyAlignment="1"/>
    <xf numFmtId="0" fontId="1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1" fillId="0" borderId="0" xfId="1"/>
    <xf numFmtId="0" fontId="10" fillId="0" borderId="0" xfId="1" applyFont="1"/>
    <xf numFmtId="22" fontId="11" fillId="0" borderId="0" xfId="1" applyNumberFormat="1"/>
    <xf numFmtId="0" fontId="11" fillId="0" borderId="0" xfId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 wrapText="1"/>
    </xf>
    <xf numFmtId="166" fontId="14" fillId="0" borderId="35" xfId="1" applyNumberFormat="1" applyFont="1" applyBorder="1" applyAlignment="1">
      <alignment horizontal="center" vertical="center"/>
    </xf>
    <xf numFmtId="166" fontId="14" fillId="0" borderId="36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2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1" fillId="0" borderId="0" xfId="1" applyNumberFormat="1"/>
    <xf numFmtId="167" fontId="11" fillId="0" borderId="0" xfId="1" applyNumberFormat="1"/>
    <xf numFmtId="1" fontId="11" fillId="0" borderId="0" xfId="1" applyNumberFormat="1"/>
    <xf numFmtId="0" fontId="12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 wrapText="1"/>
    </xf>
    <xf numFmtId="166" fontId="14" fillId="0" borderId="40" xfId="1" applyNumberFormat="1" applyFont="1" applyBorder="1" applyAlignment="1">
      <alignment horizontal="center" vertical="center"/>
    </xf>
    <xf numFmtId="166" fontId="14" fillId="0" borderId="41" xfId="1" applyNumberFormat="1" applyFont="1" applyBorder="1" applyAlignment="1">
      <alignment horizontal="center" vertical="center"/>
    </xf>
    <xf numFmtId="0" fontId="3" fillId="0" borderId="0" xfId="1" applyFont="1"/>
    <xf numFmtId="165" fontId="14" fillId="0" borderId="38" xfId="1" applyNumberFormat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 wrapText="1"/>
    </xf>
    <xf numFmtId="166" fontId="14" fillId="0" borderId="38" xfId="1" applyNumberFormat="1" applyFont="1" applyBorder="1" applyAlignment="1">
      <alignment horizontal="center" vertical="center"/>
    </xf>
    <xf numFmtId="166" fontId="14" fillId="0" borderId="42" xfId="1" applyNumberFormat="1" applyFont="1" applyBorder="1" applyAlignment="1">
      <alignment horizontal="center" vertical="center"/>
    </xf>
    <xf numFmtId="0" fontId="11" fillId="0" borderId="0" xfId="1" applyNumberFormat="1" applyAlignment="1">
      <alignment horizontal="center" vertical="center" wrapText="1"/>
    </xf>
    <xf numFmtId="168" fontId="11" fillId="0" borderId="0" xfId="1" applyNumberFormat="1"/>
  </cellXfs>
  <cellStyles count="2">
    <cellStyle name="Обычный" xfId="0" builtinId="0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647700</xdr:colOff>
      <xdr:row>3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9048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9810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9810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95;&#1082;&#1072;%20&#1085;&#1077;&#1074;&#1086;&#1079;&#1074;&#1088;&#1072;&#1090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СУ (2)"/>
      <sheetName val="КД"/>
      <sheetName val="СУ"/>
      <sheetName val="ИтогиТР1"/>
      <sheetName val="ИтогиТР3"/>
      <sheetName val="ИтогиС"/>
      <sheetName val="ИтогиТ"/>
      <sheetName val="ИтогиСТ"/>
      <sheetName val="ИтогиАТ"/>
    </sheetNames>
    <sheetDataSet>
      <sheetData sheetId="0"/>
      <sheetData sheetId="1"/>
      <sheetData sheetId="2"/>
      <sheetData sheetId="3">
        <row r="77">
          <cell r="E77" t="str">
            <v>150716 к.III</v>
          </cell>
        </row>
        <row r="79">
          <cell r="E79" t="str">
            <v>150715 к.III</v>
          </cell>
        </row>
        <row r="81">
          <cell r="E81" t="str">
            <v>152595 ВК</v>
          </cell>
        </row>
        <row r="83">
          <cell r="E83" t="str">
            <v>150718 к.III</v>
          </cell>
        </row>
        <row r="85">
          <cell r="E85" t="str">
            <v>150715 к.III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3"/>
  <sheetViews>
    <sheetView tabSelected="1" zoomScale="87" zoomScaleNormal="87" workbookViewId="0">
      <selection activeCell="F19" sqref="F19:F20"/>
    </sheetView>
  </sheetViews>
  <sheetFormatPr defaultColWidth="10.33203125" defaultRowHeight="11.25" x14ac:dyDescent="0.2"/>
  <cols>
    <col min="1" max="1" width="5.33203125" style="1" customWidth="1"/>
    <col min="2" max="2" width="12.6640625" style="1" customWidth="1"/>
    <col min="3" max="3" width="21.1640625" style="1" customWidth="1"/>
    <col min="4" max="4" width="26.83203125" style="1" customWidth="1"/>
    <col min="5" max="5" width="15" style="1" customWidth="1"/>
    <col min="6" max="6" width="18.5" style="1" customWidth="1"/>
    <col min="7" max="7" width="18.33203125" style="1" customWidth="1"/>
    <col min="8" max="8" width="16.83203125" style="1" customWidth="1"/>
    <col min="9" max="9" width="17" style="1" hidden="1" customWidth="1"/>
    <col min="10" max="10" width="9.1640625" style="3" hidden="1" customWidth="1"/>
    <col min="11" max="11" width="10.1640625" style="3" hidden="1" customWidth="1"/>
    <col min="12" max="12" width="13.6640625" style="3" hidden="1" customWidth="1"/>
    <col min="13" max="13" width="9.33203125" style="1" hidden="1" customWidth="1"/>
    <col min="14" max="14" width="8.1640625" style="3" hidden="1" customWidth="1"/>
    <col min="15" max="15" width="9.5" style="3" hidden="1" customWidth="1"/>
    <col min="16" max="16" width="0" style="1" hidden="1" customWidth="1"/>
    <col min="17" max="17" width="0" style="4" hidden="1" customWidth="1"/>
    <col min="18" max="19" width="0" style="1" hidden="1" customWidth="1"/>
    <col min="20" max="20" width="0" style="5" hidden="1" customWidth="1"/>
    <col min="21" max="21" width="0" style="1" hidden="1" customWidth="1"/>
    <col min="22" max="23" width="0" style="4" hidden="1" customWidth="1"/>
    <col min="24" max="26" width="0" style="1" hidden="1" customWidth="1"/>
    <col min="27" max="16384" width="10.33203125" style="1"/>
  </cols>
  <sheetData>
    <row r="1" spans="1:27" ht="28.5" customHeight="1" x14ac:dyDescent="0.2">
      <c r="C1" s="2" t="s">
        <v>0</v>
      </c>
      <c r="D1" s="2"/>
      <c r="E1" s="2"/>
      <c r="F1" s="2"/>
      <c r="G1" s="2"/>
      <c r="H1" s="2"/>
    </row>
    <row r="2" spans="1:27" ht="25.5" customHeight="1" x14ac:dyDescent="0.2">
      <c r="C2" s="2" t="s">
        <v>1</v>
      </c>
      <c r="D2" s="2"/>
      <c r="E2" s="2"/>
      <c r="F2" s="2"/>
      <c r="G2" s="2"/>
      <c r="H2" s="2"/>
    </row>
    <row r="3" spans="1:27" ht="20.25" customHeight="1" x14ac:dyDescent="0.2">
      <c r="C3" s="2" t="s">
        <v>2</v>
      </c>
      <c r="D3" s="2"/>
      <c r="E3" s="2"/>
      <c r="F3" s="2"/>
      <c r="G3" s="2"/>
      <c r="H3" s="2"/>
    </row>
    <row r="4" spans="1:27" ht="57.75" customHeight="1" x14ac:dyDescent="0.25">
      <c r="A4" s="6" t="s">
        <v>3</v>
      </c>
      <c r="B4" s="6"/>
      <c r="C4" s="2" t="s">
        <v>4</v>
      </c>
      <c r="D4" s="2"/>
      <c r="E4" s="2"/>
      <c r="F4" s="2"/>
      <c r="G4" s="2"/>
      <c r="H4" s="2"/>
      <c r="I4" s="1" t="s">
        <v>5</v>
      </c>
      <c r="N4" s="3" t="s">
        <v>6</v>
      </c>
      <c r="O4" s="3" t="s">
        <v>6</v>
      </c>
    </row>
    <row r="5" spans="1:27" ht="18.75" customHeight="1" x14ac:dyDescent="0.25">
      <c r="A5" s="7" t="s">
        <v>7</v>
      </c>
      <c r="B5" s="7"/>
      <c r="C5" s="8" t="s">
        <v>8</v>
      </c>
      <c r="D5" s="8"/>
      <c r="E5" s="8"/>
      <c r="F5" s="8"/>
      <c r="G5" s="8"/>
      <c r="H5" s="8"/>
      <c r="I5" s="1" t="s">
        <v>9</v>
      </c>
    </row>
    <row r="6" spans="1:27" ht="32.25" customHeight="1" x14ac:dyDescent="0.25">
      <c r="A6" s="7"/>
      <c r="B6" s="7"/>
      <c r="C6" s="9"/>
      <c r="D6" s="9"/>
      <c r="E6" s="9"/>
      <c r="F6" s="9"/>
      <c r="G6" s="8" t="s">
        <v>10</v>
      </c>
      <c r="H6" s="8"/>
    </row>
    <row r="7" spans="1:27" ht="18.75" customHeight="1" thickBot="1" x14ac:dyDescent="0.3">
      <c r="B7" s="10"/>
      <c r="C7" s="9"/>
      <c r="D7" s="9"/>
      <c r="E7" s="9"/>
      <c r="F7" s="9"/>
      <c r="G7" s="9"/>
      <c r="H7" s="9"/>
    </row>
    <row r="8" spans="1:27" s="23" customFormat="1" ht="33.75" customHeight="1" thickBot="1" x14ac:dyDescent="0.25">
      <c r="A8" s="11" t="s">
        <v>11</v>
      </c>
      <c r="B8" s="12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4" t="s">
        <v>18</v>
      </c>
      <c r="I8" s="15" t="s">
        <v>18</v>
      </c>
      <c r="J8" s="16" t="s">
        <v>19</v>
      </c>
      <c r="K8" s="17" t="s">
        <v>20</v>
      </c>
      <c r="L8" s="17" t="s">
        <v>21</v>
      </c>
      <c r="M8" s="17" t="s">
        <v>22</v>
      </c>
      <c r="N8" s="18" t="s">
        <v>23</v>
      </c>
      <c r="O8" s="19" t="s">
        <v>24</v>
      </c>
      <c r="P8" s="19" t="s">
        <v>25</v>
      </c>
      <c r="Q8" s="18" t="s">
        <v>26</v>
      </c>
      <c r="R8" s="20" t="s">
        <v>27</v>
      </c>
      <c r="S8" s="18" t="s">
        <v>28</v>
      </c>
      <c r="T8" s="18" t="s">
        <v>29</v>
      </c>
      <c r="U8" s="21" t="s">
        <v>30</v>
      </c>
      <c r="V8" s="18" t="s">
        <v>31</v>
      </c>
      <c r="W8" s="20"/>
      <c r="X8" s="22" t="s">
        <v>32</v>
      </c>
    </row>
    <row r="9" spans="1:27" ht="12.75" hidden="1" customHeight="1" x14ac:dyDescent="0.2">
      <c r="A9" s="24">
        <v>1</v>
      </c>
      <c r="B9" s="25">
        <v>1</v>
      </c>
      <c r="C9" s="26"/>
      <c r="D9" s="27" t="s">
        <v>33</v>
      </c>
      <c r="E9" s="27"/>
      <c r="F9" s="27" t="s">
        <v>34</v>
      </c>
      <c r="G9" s="27" t="s">
        <v>35</v>
      </c>
      <c r="H9" s="28"/>
      <c r="I9" s="29" t="s">
        <v>36</v>
      </c>
      <c r="J9" s="30"/>
      <c r="K9" s="30">
        <v>2000</v>
      </c>
      <c r="L9" s="31"/>
      <c r="M9" s="32">
        <v>450</v>
      </c>
      <c r="N9" s="31"/>
      <c r="O9" s="31"/>
      <c r="P9" s="32">
        <v>500</v>
      </c>
      <c r="Q9" s="33">
        <f>M9+P9*L9*2</f>
        <v>450</v>
      </c>
      <c r="R9" s="30">
        <f>J9+K9+L9*M9+O9*P9</f>
        <v>2000</v>
      </c>
      <c r="S9" s="30">
        <f>J9+K9+R9</f>
        <v>4000</v>
      </c>
      <c r="T9" s="34">
        <v>2000</v>
      </c>
      <c r="U9" s="35">
        <f>R9+T9</f>
        <v>4000</v>
      </c>
      <c r="V9" s="33">
        <f>S9+T9</f>
        <v>6000</v>
      </c>
      <c r="W9" s="36">
        <f>U9-V9</f>
        <v>-2000</v>
      </c>
    </row>
    <row r="10" spans="1:27" ht="13.5" hidden="1" customHeight="1" x14ac:dyDescent="0.2">
      <c r="A10" s="37"/>
      <c r="B10" s="38"/>
      <c r="C10" s="39"/>
      <c r="D10" s="40"/>
      <c r="E10" s="40"/>
      <c r="F10" s="40"/>
      <c r="G10" s="40"/>
      <c r="H10" s="41"/>
      <c r="I10" s="42"/>
      <c r="J10" s="43"/>
      <c r="K10" s="43"/>
      <c r="L10" s="44"/>
      <c r="M10" s="45"/>
      <c r="N10" s="44"/>
      <c r="O10" s="44"/>
      <c r="P10" s="45"/>
      <c r="Q10" s="46"/>
      <c r="R10" s="43"/>
      <c r="S10" s="43"/>
      <c r="T10" s="47"/>
      <c r="U10" s="48"/>
      <c r="V10" s="46"/>
      <c r="W10" s="36"/>
      <c r="X10" s="49">
        <f>S9+T9</f>
        <v>6000</v>
      </c>
    </row>
    <row r="11" spans="1:27" ht="12.75" hidden="1" customHeight="1" x14ac:dyDescent="0.2">
      <c r="A11" s="50">
        <v>2</v>
      </c>
      <c r="B11" s="51">
        <v>4</v>
      </c>
      <c r="C11" s="52"/>
      <c r="D11" s="53" t="s">
        <v>37</v>
      </c>
      <c r="E11" s="40"/>
      <c r="F11" s="53" t="s">
        <v>38</v>
      </c>
      <c r="G11" s="53" t="s">
        <v>39</v>
      </c>
      <c r="H11" s="54"/>
      <c r="I11" s="55" t="s">
        <v>36</v>
      </c>
      <c r="J11" s="56"/>
      <c r="K11" s="56">
        <v>2000</v>
      </c>
      <c r="L11" s="57"/>
      <c r="M11" s="58">
        <v>450</v>
      </c>
      <c r="N11" s="57"/>
      <c r="O11" s="57"/>
      <c r="P11" s="58">
        <v>500</v>
      </c>
      <c r="Q11" s="59">
        <f>M11+P11*L11*2</f>
        <v>450</v>
      </c>
      <c r="R11" s="56">
        <f>J11+K11+L11*M11+O11*P11</f>
        <v>2000</v>
      </c>
      <c r="S11" s="56"/>
      <c r="T11" s="60"/>
      <c r="U11" s="61">
        <f t="shared" ref="U11:U68" si="0">R11+T11</f>
        <v>2000</v>
      </c>
      <c r="V11" s="59">
        <f>S11+T11</f>
        <v>0</v>
      </c>
      <c r="W11" s="62">
        <f>U11-V11</f>
        <v>2000</v>
      </c>
    </row>
    <row r="12" spans="1:27" ht="13.5" hidden="1" thickBot="1" x14ac:dyDescent="0.25">
      <c r="A12" s="63"/>
      <c r="B12" s="51"/>
      <c r="C12" s="52"/>
      <c r="D12" s="53"/>
      <c r="E12" s="40"/>
      <c r="F12" s="53"/>
      <c r="G12" s="53"/>
      <c r="H12" s="54"/>
      <c r="I12" s="64"/>
      <c r="J12" s="65"/>
      <c r="K12" s="65"/>
      <c r="L12" s="66"/>
      <c r="M12" s="67">
        <v>450</v>
      </c>
      <c r="N12" s="66"/>
      <c r="O12" s="66"/>
      <c r="P12" s="67">
        <v>500</v>
      </c>
      <c r="Q12" s="68"/>
      <c r="R12" s="65"/>
      <c r="S12" s="65"/>
      <c r="T12" s="69"/>
      <c r="U12" s="70"/>
      <c r="V12" s="68"/>
      <c r="W12" s="62"/>
    </row>
    <row r="13" spans="1:27" ht="27" customHeight="1" thickBot="1" x14ac:dyDescent="0.25">
      <c r="A13" s="71">
        <v>1</v>
      </c>
      <c r="B13" s="51">
        <v>22</v>
      </c>
      <c r="C13" s="52" t="s">
        <v>40</v>
      </c>
      <c r="D13" s="53" t="s">
        <v>174</v>
      </c>
      <c r="E13" s="40" t="s">
        <v>41</v>
      </c>
      <c r="F13" s="53" t="s">
        <v>42</v>
      </c>
      <c r="G13" s="53" t="s">
        <v>43</v>
      </c>
      <c r="H13" s="54" t="s">
        <v>44</v>
      </c>
      <c r="I13" s="55"/>
      <c r="J13" s="56">
        <v>6500</v>
      </c>
      <c r="K13" s="56">
        <v>0</v>
      </c>
      <c r="L13" s="72">
        <v>3</v>
      </c>
      <c r="M13" s="58">
        <v>200</v>
      </c>
      <c r="N13" s="72">
        <f>O13*4</f>
        <v>12</v>
      </c>
      <c r="O13" s="72">
        <v>3</v>
      </c>
      <c r="P13" s="58">
        <v>500</v>
      </c>
      <c r="Q13" s="59">
        <f>M13+P13*L13*2</f>
        <v>3200</v>
      </c>
      <c r="R13" s="58">
        <f>J13+K13+L13*M13+O13*P13</f>
        <v>8600</v>
      </c>
      <c r="S13" s="56"/>
      <c r="T13" s="60">
        <v>2000</v>
      </c>
      <c r="U13" s="61">
        <f t="shared" si="0"/>
        <v>10600</v>
      </c>
      <c r="V13" s="59">
        <f>S13+T13</f>
        <v>2000</v>
      </c>
      <c r="W13" s="62">
        <f>U13-V13</f>
        <v>8600</v>
      </c>
      <c r="Z13" s="1">
        <v>6500</v>
      </c>
    </row>
    <row r="14" spans="1:27" ht="13.5" thickBot="1" x14ac:dyDescent="0.25">
      <c r="A14" s="73"/>
      <c r="B14" s="51"/>
      <c r="C14" s="52" t="s">
        <v>45</v>
      </c>
      <c r="D14" s="53"/>
      <c r="E14" s="40" t="s">
        <v>46</v>
      </c>
      <c r="F14" s="53"/>
      <c r="G14" s="53"/>
      <c r="H14" s="54"/>
      <c r="I14" s="64"/>
      <c r="J14" s="65"/>
      <c r="K14" s="65"/>
      <c r="L14" s="74"/>
      <c r="M14" s="67"/>
      <c r="N14" s="74"/>
      <c r="O14" s="74"/>
      <c r="P14" s="67"/>
      <c r="Q14" s="68"/>
      <c r="R14" s="67"/>
      <c r="S14" s="65"/>
      <c r="T14" s="69"/>
      <c r="U14" s="70"/>
      <c r="V14" s="68"/>
      <c r="W14" s="62"/>
      <c r="X14" s="49">
        <f>R13-6500</f>
        <v>2100</v>
      </c>
      <c r="Z14" s="1">
        <v>700</v>
      </c>
    </row>
    <row r="15" spans="1:27" ht="14.25" hidden="1" customHeight="1" x14ac:dyDescent="0.2">
      <c r="A15" s="50">
        <v>4</v>
      </c>
      <c r="B15" s="51">
        <v>25</v>
      </c>
      <c r="C15" s="39"/>
      <c r="D15" s="53" t="s">
        <v>47</v>
      </c>
      <c r="E15" s="40"/>
      <c r="F15" s="53" t="s">
        <v>45</v>
      </c>
      <c r="G15" s="53" t="s">
        <v>48</v>
      </c>
      <c r="H15" s="54"/>
      <c r="I15" s="55" t="s">
        <v>49</v>
      </c>
      <c r="J15" s="56"/>
      <c r="K15" s="56">
        <v>2000</v>
      </c>
      <c r="L15" s="57">
        <v>2</v>
      </c>
      <c r="M15" s="58">
        <v>450</v>
      </c>
      <c r="N15" s="75">
        <f>O15*4</f>
        <v>8</v>
      </c>
      <c r="O15" s="57">
        <v>2</v>
      </c>
      <c r="P15" s="58">
        <v>500</v>
      </c>
      <c r="Q15" s="59">
        <f>M15+P15*L15*2</f>
        <v>2450</v>
      </c>
      <c r="R15" s="56">
        <f>J15+K15+L15*M15+O15*P15</f>
        <v>3900</v>
      </c>
      <c r="S15" s="56"/>
      <c r="T15" s="60">
        <v>2000</v>
      </c>
      <c r="U15" s="61">
        <f t="shared" si="0"/>
        <v>5900</v>
      </c>
      <c r="V15" s="59">
        <f>S15+T15</f>
        <v>2000</v>
      </c>
      <c r="W15" s="62">
        <f>U15-V15</f>
        <v>3900</v>
      </c>
      <c r="Z15" s="1">
        <v>3</v>
      </c>
    </row>
    <row r="16" spans="1:27" ht="13.5" hidden="1" thickBot="1" x14ac:dyDescent="0.25">
      <c r="A16" s="73"/>
      <c r="B16" s="51"/>
      <c r="C16" s="39"/>
      <c r="D16" s="53"/>
      <c r="E16" s="40"/>
      <c r="F16" s="53"/>
      <c r="G16" s="53"/>
      <c r="H16" s="54"/>
      <c r="I16" s="64"/>
      <c r="J16" s="65"/>
      <c r="K16" s="65"/>
      <c r="L16" s="66"/>
      <c r="M16" s="67">
        <v>450</v>
      </c>
      <c r="N16" s="76"/>
      <c r="O16" s="66"/>
      <c r="P16" s="67">
        <v>500</v>
      </c>
      <c r="Q16" s="68"/>
      <c r="R16" s="65"/>
      <c r="S16" s="65"/>
      <c r="T16" s="69"/>
      <c r="U16" s="70">
        <f t="shared" si="0"/>
        <v>0</v>
      </c>
      <c r="V16" s="68"/>
      <c r="W16" s="62"/>
      <c r="X16" s="1">
        <f>950*L15</f>
        <v>1900</v>
      </c>
      <c r="Z16" s="1">
        <v>2</v>
      </c>
      <c r="AA16" s="1">
        <f>Z14*Z15*Z16</f>
        <v>4200</v>
      </c>
    </row>
    <row r="17" spans="1:27" ht="12.75" hidden="1" customHeight="1" x14ac:dyDescent="0.2">
      <c r="A17" s="77">
        <v>5</v>
      </c>
      <c r="B17" s="51">
        <v>7</v>
      </c>
      <c r="C17" s="39"/>
      <c r="D17" s="53" t="s">
        <v>50</v>
      </c>
      <c r="E17" s="40"/>
      <c r="F17" s="53" t="s">
        <v>45</v>
      </c>
      <c r="G17" s="53" t="s">
        <v>51</v>
      </c>
      <c r="H17" s="54"/>
      <c r="I17" s="55" t="s">
        <v>36</v>
      </c>
      <c r="J17" s="56"/>
      <c r="K17" s="56">
        <v>2000</v>
      </c>
      <c r="L17" s="57"/>
      <c r="M17" s="58">
        <v>200</v>
      </c>
      <c r="N17" s="75">
        <f>O17*4</f>
        <v>0</v>
      </c>
      <c r="O17" s="57"/>
      <c r="P17" s="58">
        <v>500</v>
      </c>
      <c r="Q17" s="59">
        <f>M17+P17*L17*2</f>
        <v>200</v>
      </c>
      <c r="R17" s="56">
        <f>J17+K17+L17*M17+O17*P17</f>
        <v>2000</v>
      </c>
      <c r="S17" s="56"/>
      <c r="T17" s="60"/>
      <c r="U17" s="61">
        <f t="shared" si="0"/>
        <v>2000</v>
      </c>
      <c r="V17" s="59">
        <f>S17+T17</f>
        <v>0</v>
      </c>
      <c r="W17" s="62">
        <f>U17-V17</f>
        <v>2000</v>
      </c>
      <c r="AA17" s="1">
        <f>Z13+AA16</f>
        <v>10700</v>
      </c>
    </row>
    <row r="18" spans="1:27" ht="13.5" hidden="1" thickBot="1" x14ac:dyDescent="0.25">
      <c r="A18" s="63"/>
      <c r="B18" s="51"/>
      <c r="C18" s="39"/>
      <c r="D18" s="53"/>
      <c r="E18" s="40"/>
      <c r="F18" s="53"/>
      <c r="G18" s="53"/>
      <c r="H18" s="54"/>
      <c r="I18" s="64"/>
      <c r="J18" s="65"/>
      <c r="K18" s="65"/>
      <c r="L18" s="66"/>
      <c r="M18" s="67">
        <v>450</v>
      </c>
      <c r="N18" s="76"/>
      <c r="O18" s="66"/>
      <c r="P18" s="67">
        <v>500</v>
      </c>
      <c r="Q18" s="68"/>
      <c r="R18" s="65"/>
      <c r="S18" s="65"/>
      <c r="T18" s="69"/>
      <c r="U18" s="70">
        <f t="shared" si="0"/>
        <v>0</v>
      </c>
      <c r="V18" s="68"/>
      <c r="W18" s="62"/>
      <c r="X18" s="49"/>
    </row>
    <row r="19" spans="1:27" ht="48.75" customHeight="1" thickBot="1" x14ac:dyDescent="0.25">
      <c r="A19" s="71">
        <v>2</v>
      </c>
      <c r="B19" s="51">
        <v>16</v>
      </c>
      <c r="C19" s="39" t="s">
        <v>52</v>
      </c>
      <c r="D19" s="53" t="s">
        <v>53</v>
      </c>
      <c r="E19" s="40" t="s">
        <v>54</v>
      </c>
      <c r="F19" s="53" t="s">
        <v>55</v>
      </c>
      <c r="G19" s="53" t="s">
        <v>56</v>
      </c>
      <c r="H19" s="54" t="s">
        <v>57</v>
      </c>
      <c r="I19" s="55"/>
      <c r="J19" s="56">
        <v>6500</v>
      </c>
      <c r="K19" s="56"/>
      <c r="L19" s="57">
        <v>2</v>
      </c>
      <c r="M19" s="58">
        <v>450</v>
      </c>
      <c r="N19" s="75">
        <f>O19*4</f>
        <v>8</v>
      </c>
      <c r="O19" s="57">
        <v>2</v>
      </c>
      <c r="P19" s="58">
        <v>500</v>
      </c>
      <c r="Q19" s="59">
        <f>M19+P19*L19*2</f>
        <v>2450</v>
      </c>
      <c r="R19" s="56">
        <f>J19+K19+L19*M19+O19*P19</f>
        <v>8400</v>
      </c>
      <c r="S19" s="56"/>
      <c r="T19" s="60">
        <v>2000</v>
      </c>
      <c r="U19" s="61">
        <f t="shared" si="0"/>
        <v>10400</v>
      </c>
      <c r="V19" s="59">
        <f>S19+T19</f>
        <v>2000</v>
      </c>
      <c r="W19" s="62">
        <f>U19-V19</f>
        <v>8400</v>
      </c>
    </row>
    <row r="20" spans="1:27" ht="39" thickBot="1" x14ac:dyDescent="0.25">
      <c r="A20" s="63"/>
      <c r="B20" s="51"/>
      <c r="C20" s="39" t="s">
        <v>58</v>
      </c>
      <c r="D20" s="53"/>
      <c r="E20" s="40" t="s">
        <v>59</v>
      </c>
      <c r="F20" s="53"/>
      <c r="G20" s="53"/>
      <c r="H20" s="54"/>
      <c r="I20" s="64"/>
      <c r="J20" s="65"/>
      <c r="K20" s="65"/>
      <c r="L20" s="66"/>
      <c r="M20" s="67">
        <v>450</v>
      </c>
      <c r="N20" s="76"/>
      <c r="O20" s="66"/>
      <c r="P20" s="67">
        <v>500</v>
      </c>
      <c r="Q20" s="68"/>
      <c r="R20" s="65"/>
      <c r="S20" s="65"/>
      <c r="T20" s="69"/>
      <c r="U20" s="70">
        <f t="shared" si="0"/>
        <v>0</v>
      </c>
      <c r="V20" s="68"/>
      <c r="W20" s="62"/>
      <c r="X20" s="1">
        <f>950*L19</f>
        <v>1900</v>
      </c>
    </row>
    <row r="21" spans="1:27" ht="33.75" customHeight="1" thickBot="1" x14ac:dyDescent="0.25">
      <c r="A21" s="71">
        <v>3</v>
      </c>
      <c r="B21" s="51">
        <v>23</v>
      </c>
      <c r="C21" s="39" t="s">
        <v>60</v>
      </c>
      <c r="D21" s="53" t="s">
        <v>61</v>
      </c>
      <c r="E21" s="40" t="s">
        <v>62</v>
      </c>
      <c r="F21" s="53" t="s">
        <v>63</v>
      </c>
      <c r="G21" s="53" t="s">
        <v>64</v>
      </c>
      <c r="H21" s="54" t="s">
        <v>57</v>
      </c>
      <c r="I21" s="55"/>
      <c r="J21" s="56">
        <v>6500</v>
      </c>
      <c r="K21" s="56"/>
      <c r="L21" s="57">
        <v>8</v>
      </c>
      <c r="M21" s="58">
        <v>200</v>
      </c>
      <c r="N21" s="75">
        <f>O21*4</f>
        <v>32</v>
      </c>
      <c r="O21" s="57">
        <v>8</v>
      </c>
      <c r="P21" s="58">
        <v>500</v>
      </c>
      <c r="Q21" s="59">
        <f>M21+P21*L21*2</f>
        <v>8200</v>
      </c>
      <c r="R21" s="56">
        <f t="shared" ref="R21:R36" si="1">J21+K21+L21*M21+O21*P21</f>
        <v>12100</v>
      </c>
      <c r="S21" s="56"/>
      <c r="T21" s="60">
        <v>2000</v>
      </c>
      <c r="U21" s="61">
        <f t="shared" si="0"/>
        <v>14100</v>
      </c>
      <c r="V21" s="59">
        <f>S21+T21</f>
        <v>2000</v>
      </c>
      <c r="W21" s="62">
        <f>U21-V21</f>
        <v>12100</v>
      </c>
    </row>
    <row r="22" spans="1:27" ht="13.5" thickBot="1" x14ac:dyDescent="0.25">
      <c r="A22" s="63"/>
      <c r="B22" s="51"/>
      <c r="C22" s="39" t="s">
        <v>65</v>
      </c>
      <c r="D22" s="53"/>
      <c r="E22" s="40" t="s">
        <v>66</v>
      </c>
      <c r="F22" s="53"/>
      <c r="G22" s="53"/>
      <c r="H22" s="54"/>
      <c r="I22" s="64"/>
      <c r="J22" s="65"/>
      <c r="K22" s="65"/>
      <c r="L22" s="66"/>
      <c r="M22" s="67">
        <v>450</v>
      </c>
      <c r="N22" s="76"/>
      <c r="O22" s="66"/>
      <c r="P22" s="67">
        <v>500</v>
      </c>
      <c r="Q22" s="68"/>
      <c r="R22" s="65">
        <f t="shared" si="1"/>
        <v>0</v>
      </c>
      <c r="S22" s="65"/>
      <c r="T22" s="69"/>
      <c r="U22" s="70">
        <f t="shared" si="0"/>
        <v>0</v>
      </c>
      <c r="V22" s="68"/>
      <c r="W22" s="62"/>
      <c r="X22" s="49">
        <f>700*L21</f>
        <v>5600</v>
      </c>
    </row>
    <row r="23" spans="1:27" ht="41.25" customHeight="1" thickBot="1" x14ac:dyDescent="0.25">
      <c r="A23" s="71">
        <v>4</v>
      </c>
      <c r="B23" s="51">
        <v>34</v>
      </c>
      <c r="C23" s="39" t="s">
        <v>67</v>
      </c>
      <c r="D23" s="53" t="s">
        <v>68</v>
      </c>
      <c r="E23" s="40" t="s">
        <v>69</v>
      </c>
      <c r="F23" s="53" t="s">
        <v>70</v>
      </c>
      <c r="G23" s="53" t="s">
        <v>71</v>
      </c>
      <c r="H23" s="54" t="s">
        <v>57</v>
      </c>
      <c r="I23" s="55"/>
      <c r="J23" s="56">
        <v>6500</v>
      </c>
      <c r="K23" s="56"/>
      <c r="L23" s="57">
        <v>3</v>
      </c>
      <c r="M23" s="58">
        <v>450</v>
      </c>
      <c r="N23" s="75">
        <f>O23*4</f>
        <v>12</v>
      </c>
      <c r="O23" s="57">
        <v>3</v>
      </c>
      <c r="P23" s="58">
        <v>500</v>
      </c>
      <c r="Q23" s="59">
        <f>M23+P23*L23*2</f>
        <v>3450</v>
      </c>
      <c r="R23" s="56">
        <f t="shared" si="1"/>
        <v>9350</v>
      </c>
      <c r="S23" s="56"/>
      <c r="T23" s="60">
        <v>2000</v>
      </c>
      <c r="U23" s="61">
        <f t="shared" si="0"/>
        <v>11350</v>
      </c>
      <c r="V23" s="59">
        <f>S23+T23</f>
        <v>2000</v>
      </c>
      <c r="W23" s="62">
        <f>U23-V23</f>
        <v>9350</v>
      </c>
    </row>
    <row r="24" spans="1:27" ht="13.5" thickBot="1" x14ac:dyDescent="0.25">
      <c r="A24" s="73"/>
      <c r="B24" s="51"/>
      <c r="C24" s="39" t="s">
        <v>72</v>
      </c>
      <c r="D24" s="53"/>
      <c r="E24" s="40" t="s">
        <v>73</v>
      </c>
      <c r="F24" s="53"/>
      <c r="G24" s="53"/>
      <c r="H24" s="54"/>
      <c r="I24" s="64"/>
      <c r="J24" s="65"/>
      <c r="K24" s="65"/>
      <c r="L24" s="66"/>
      <c r="M24" s="67">
        <v>450</v>
      </c>
      <c r="N24" s="76"/>
      <c r="O24" s="66"/>
      <c r="P24" s="67">
        <v>500</v>
      </c>
      <c r="Q24" s="68"/>
      <c r="R24" s="65">
        <f t="shared" si="1"/>
        <v>0</v>
      </c>
      <c r="S24" s="65"/>
      <c r="T24" s="69"/>
      <c r="U24" s="70">
        <f t="shared" si="0"/>
        <v>0</v>
      </c>
      <c r="V24" s="68"/>
      <c r="W24" s="62"/>
      <c r="X24" s="1">
        <f>950*L23</f>
        <v>2850</v>
      </c>
    </row>
    <row r="25" spans="1:27" ht="12.75" hidden="1" customHeight="1" x14ac:dyDescent="0.2">
      <c r="A25" s="77">
        <v>9</v>
      </c>
      <c r="B25" s="51">
        <v>10</v>
      </c>
      <c r="C25" s="39"/>
      <c r="D25" s="53" t="s">
        <v>74</v>
      </c>
      <c r="E25" s="40"/>
      <c r="F25" s="53" t="s">
        <v>75</v>
      </c>
      <c r="G25" s="53" t="s">
        <v>76</v>
      </c>
      <c r="H25" s="54"/>
      <c r="I25" s="55" t="s">
        <v>36</v>
      </c>
      <c r="J25" s="56"/>
      <c r="K25" s="56">
        <v>2000</v>
      </c>
      <c r="L25" s="57"/>
      <c r="M25" s="58">
        <v>450</v>
      </c>
      <c r="N25" s="75">
        <f>O25*4</f>
        <v>0</v>
      </c>
      <c r="O25" s="57"/>
      <c r="P25" s="58">
        <v>500</v>
      </c>
      <c r="Q25" s="59">
        <f>M25+P25*L25*2</f>
        <v>450</v>
      </c>
      <c r="R25" s="56">
        <f t="shared" si="1"/>
        <v>2000</v>
      </c>
      <c r="S25" s="56"/>
      <c r="T25" s="60">
        <v>2000</v>
      </c>
      <c r="U25" s="61">
        <f t="shared" si="0"/>
        <v>4000</v>
      </c>
      <c r="V25" s="59">
        <f>S25+T25</f>
        <v>2000</v>
      </c>
      <c r="W25" s="62">
        <f>U25-V25</f>
        <v>2000</v>
      </c>
    </row>
    <row r="26" spans="1:27" ht="13.5" hidden="1" thickBot="1" x14ac:dyDescent="0.25">
      <c r="A26" s="63"/>
      <c r="B26" s="51"/>
      <c r="C26" s="39"/>
      <c r="D26" s="53"/>
      <c r="E26" s="40"/>
      <c r="F26" s="53"/>
      <c r="G26" s="53"/>
      <c r="H26" s="54"/>
      <c r="I26" s="64"/>
      <c r="J26" s="65"/>
      <c r="K26" s="65"/>
      <c r="L26" s="66"/>
      <c r="M26" s="67">
        <v>450</v>
      </c>
      <c r="N26" s="76"/>
      <c r="O26" s="66"/>
      <c r="P26" s="67">
        <v>500</v>
      </c>
      <c r="Q26" s="68"/>
      <c r="R26" s="65">
        <f t="shared" si="1"/>
        <v>0</v>
      </c>
      <c r="S26" s="65"/>
      <c r="T26" s="69"/>
      <c r="U26" s="70">
        <f t="shared" si="0"/>
        <v>0</v>
      </c>
      <c r="V26" s="68"/>
      <c r="W26" s="62"/>
    </row>
    <row r="27" spans="1:27" ht="26.25" customHeight="1" thickBot="1" x14ac:dyDescent="0.25">
      <c r="A27" s="71">
        <v>5</v>
      </c>
      <c r="B27" s="51">
        <v>33</v>
      </c>
      <c r="C27" s="39" t="s">
        <v>77</v>
      </c>
      <c r="D27" s="53" t="s">
        <v>78</v>
      </c>
      <c r="E27" s="40" t="s">
        <v>79</v>
      </c>
      <c r="F27" s="53" t="s">
        <v>75</v>
      </c>
      <c r="G27" s="53" t="s">
        <v>80</v>
      </c>
      <c r="H27" s="54" t="s">
        <v>44</v>
      </c>
      <c r="I27" s="55" t="s">
        <v>49</v>
      </c>
      <c r="J27" s="56"/>
      <c r="K27" s="56">
        <v>2000</v>
      </c>
      <c r="L27" s="57">
        <v>2</v>
      </c>
      <c r="M27" s="58">
        <v>200</v>
      </c>
      <c r="N27" s="75">
        <f>O27*4</f>
        <v>8</v>
      </c>
      <c r="O27" s="57">
        <v>2</v>
      </c>
      <c r="P27" s="58">
        <v>500</v>
      </c>
      <c r="Q27" s="59">
        <f>M27+P27*L27*2</f>
        <v>2200</v>
      </c>
      <c r="R27" s="56">
        <f t="shared" si="1"/>
        <v>3400</v>
      </c>
      <c r="S27" s="56"/>
      <c r="T27" s="60">
        <v>2000</v>
      </c>
      <c r="U27" s="61">
        <f t="shared" si="0"/>
        <v>5400</v>
      </c>
      <c r="V27" s="59">
        <f>S27+T27</f>
        <v>2000</v>
      </c>
      <c r="W27" s="62">
        <f>U27-V27</f>
        <v>3400</v>
      </c>
    </row>
    <row r="28" spans="1:27" ht="40.5" customHeight="1" thickBot="1" x14ac:dyDescent="0.25">
      <c r="A28" s="73"/>
      <c r="B28" s="51"/>
      <c r="C28" s="39" t="s">
        <v>45</v>
      </c>
      <c r="D28" s="53"/>
      <c r="E28" s="40" t="s">
        <v>81</v>
      </c>
      <c r="F28" s="53"/>
      <c r="G28" s="53"/>
      <c r="H28" s="54"/>
      <c r="I28" s="64"/>
      <c r="J28" s="65"/>
      <c r="K28" s="65"/>
      <c r="L28" s="66"/>
      <c r="M28" s="67">
        <v>450</v>
      </c>
      <c r="N28" s="76"/>
      <c r="O28" s="66"/>
      <c r="P28" s="67">
        <v>500</v>
      </c>
      <c r="Q28" s="68"/>
      <c r="R28" s="65">
        <f t="shared" si="1"/>
        <v>0</v>
      </c>
      <c r="S28" s="65"/>
      <c r="T28" s="69"/>
      <c r="U28" s="70">
        <f t="shared" si="0"/>
        <v>0</v>
      </c>
      <c r="V28" s="68"/>
      <c r="W28" s="62"/>
      <c r="X28" s="1">
        <f>700*L27</f>
        <v>1400</v>
      </c>
    </row>
    <row r="29" spans="1:27" ht="12.75" hidden="1" customHeight="1" x14ac:dyDescent="0.2">
      <c r="A29" s="77">
        <v>11</v>
      </c>
      <c r="B29" s="51">
        <v>14</v>
      </c>
      <c r="C29" s="39"/>
      <c r="D29" s="53" t="s">
        <v>82</v>
      </c>
      <c r="E29" s="40"/>
      <c r="F29" s="53" t="s">
        <v>83</v>
      </c>
      <c r="G29" s="53" t="s">
        <v>84</v>
      </c>
      <c r="H29" s="54"/>
      <c r="I29" s="55" t="s">
        <v>85</v>
      </c>
      <c r="J29" s="56"/>
      <c r="K29" s="56">
        <v>2000</v>
      </c>
      <c r="L29" s="57">
        <v>2</v>
      </c>
      <c r="M29" s="58">
        <v>200</v>
      </c>
      <c r="N29" s="75">
        <f>O29*4</f>
        <v>8</v>
      </c>
      <c r="O29" s="57">
        <v>2</v>
      </c>
      <c r="P29" s="58">
        <v>500</v>
      </c>
      <c r="Q29" s="59">
        <f>M29+P29*L29*2</f>
        <v>2200</v>
      </c>
      <c r="R29" s="56">
        <f t="shared" si="1"/>
        <v>3400</v>
      </c>
      <c r="S29" s="56"/>
      <c r="T29" s="60">
        <v>2000</v>
      </c>
      <c r="U29" s="61">
        <f t="shared" si="0"/>
        <v>5400</v>
      </c>
      <c r="V29" s="59">
        <f>S29+T29</f>
        <v>2000</v>
      </c>
      <c r="W29" s="62">
        <f>U29-V29</f>
        <v>3400</v>
      </c>
    </row>
    <row r="30" spans="1:27" ht="13.5" hidden="1" thickBot="1" x14ac:dyDescent="0.25">
      <c r="A30" s="73"/>
      <c r="B30" s="51"/>
      <c r="C30" s="39"/>
      <c r="D30" s="53"/>
      <c r="E30" s="40"/>
      <c r="F30" s="53"/>
      <c r="G30" s="53"/>
      <c r="H30" s="54"/>
      <c r="I30" s="64"/>
      <c r="J30" s="65"/>
      <c r="K30" s="65"/>
      <c r="L30" s="66"/>
      <c r="M30" s="67">
        <v>450</v>
      </c>
      <c r="N30" s="76"/>
      <c r="O30" s="66"/>
      <c r="P30" s="67">
        <v>500</v>
      </c>
      <c r="Q30" s="68"/>
      <c r="R30" s="65">
        <f t="shared" si="1"/>
        <v>0</v>
      </c>
      <c r="S30" s="65"/>
      <c r="T30" s="69"/>
      <c r="U30" s="70">
        <f t="shared" si="0"/>
        <v>0</v>
      </c>
      <c r="V30" s="68"/>
      <c r="W30" s="62"/>
      <c r="X30" s="1">
        <f>700*L29</f>
        <v>1400</v>
      </c>
    </row>
    <row r="31" spans="1:27" ht="25.5" hidden="1" customHeight="1" x14ac:dyDescent="0.2">
      <c r="A31" s="50">
        <v>12</v>
      </c>
      <c r="B31" s="51">
        <v>32</v>
      </c>
      <c r="C31" s="39"/>
      <c r="D31" s="53" t="s">
        <v>86</v>
      </c>
      <c r="E31" s="40"/>
      <c r="F31" s="53" t="s">
        <v>45</v>
      </c>
      <c r="G31" s="53" t="s">
        <v>48</v>
      </c>
      <c r="H31" s="54"/>
      <c r="I31" s="55" t="s">
        <v>36</v>
      </c>
      <c r="J31" s="56"/>
      <c r="K31" s="56">
        <v>2000</v>
      </c>
      <c r="L31" s="57">
        <v>2</v>
      </c>
      <c r="M31" s="58">
        <v>450</v>
      </c>
      <c r="N31" s="75">
        <f>O31*4</f>
        <v>8</v>
      </c>
      <c r="O31" s="57">
        <v>2</v>
      </c>
      <c r="P31" s="58">
        <v>500</v>
      </c>
      <c r="Q31" s="59">
        <f>M31+P31*L31*2</f>
        <v>2450</v>
      </c>
      <c r="R31" s="56">
        <f t="shared" si="1"/>
        <v>3900</v>
      </c>
      <c r="S31" s="56"/>
      <c r="T31" s="60">
        <v>2000</v>
      </c>
      <c r="U31" s="61">
        <f t="shared" si="0"/>
        <v>5900</v>
      </c>
      <c r="V31" s="59">
        <f>S31+T31</f>
        <v>2000</v>
      </c>
      <c r="W31" s="62">
        <f>U31-V31</f>
        <v>3900</v>
      </c>
    </row>
    <row r="32" spans="1:27" ht="25.5" hidden="1" customHeight="1" x14ac:dyDescent="0.2">
      <c r="A32" s="73"/>
      <c r="B32" s="51"/>
      <c r="C32" s="39"/>
      <c r="D32" s="53"/>
      <c r="E32" s="40"/>
      <c r="F32" s="53"/>
      <c r="G32" s="53"/>
      <c r="H32" s="54"/>
      <c r="I32" s="64"/>
      <c r="J32" s="65"/>
      <c r="K32" s="65"/>
      <c r="L32" s="66"/>
      <c r="M32" s="67">
        <v>450</v>
      </c>
      <c r="N32" s="76"/>
      <c r="O32" s="66"/>
      <c r="P32" s="67">
        <v>500</v>
      </c>
      <c r="Q32" s="68"/>
      <c r="R32" s="65">
        <f t="shared" si="1"/>
        <v>0</v>
      </c>
      <c r="S32" s="65"/>
      <c r="T32" s="69"/>
      <c r="U32" s="70">
        <f t="shared" si="0"/>
        <v>0</v>
      </c>
      <c r="V32" s="68"/>
      <c r="W32" s="62"/>
      <c r="X32" s="1">
        <f>950*L31</f>
        <v>1900</v>
      </c>
    </row>
    <row r="33" spans="1:25" s="82" customFormat="1" ht="12.75" hidden="1" customHeight="1" x14ac:dyDescent="0.2">
      <c r="A33" s="77">
        <v>13</v>
      </c>
      <c r="B33" s="51">
        <v>45</v>
      </c>
      <c r="C33" s="78"/>
      <c r="D33" s="53" t="s">
        <v>87</v>
      </c>
      <c r="E33" s="79"/>
      <c r="F33" s="53" t="s">
        <v>88</v>
      </c>
      <c r="G33" s="80" t="s">
        <v>89</v>
      </c>
      <c r="H33" s="81"/>
      <c r="I33" s="55" t="s">
        <v>49</v>
      </c>
      <c r="J33" s="56"/>
      <c r="K33" s="56">
        <v>2000</v>
      </c>
      <c r="L33" s="57">
        <v>2</v>
      </c>
      <c r="M33" s="58">
        <v>450</v>
      </c>
      <c r="N33" s="75">
        <f>O33*4</f>
        <v>8</v>
      </c>
      <c r="O33" s="57">
        <v>2</v>
      </c>
      <c r="P33" s="58">
        <v>500</v>
      </c>
      <c r="Q33" s="59">
        <f>M33+P33*L33*2</f>
        <v>2450</v>
      </c>
      <c r="R33" s="56">
        <f t="shared" si="1"/>
        <v>3900</v>
      </c>
      <c r="S33" s="56"/>
      <c r="T33" s="60">
        <v>2000</v>
      </c>
      <c r="U33" s="61">
        <f t="shared" si="0"/>
        <v>5900</v>
      </c>
      <c r="V33" s="59">
        <f>S33+T33</f>
        <v>2000</v>
      </c>
      <c r="W33" s="62">
        <f>U33-V33</f>
        <v>3900</v>
      </c>
    </row>
    <row r="34" spans="1:25" s="82" customFormat="1" ht="13.5" hidden="1" thickBot="1" x14ac:dyDescent="0.25">
      <c r="A34" s="73"/>
      <c r="B34" s="51"/>
      <c r="C34" s="78"/>
      <c r="D34" s="53"/>
      <c r="E34" s="79"/>
      <c r="F34" s="53"/>
      <c r="G34" s="80"/>
      <c r="H34" s="81"/>
      <c r="I34" s="64"/>
      <c r="J34" s="65"/>
      <c r="K34" s="65"/>
      <c r="L34" s="66"/>
      <c r="M34" s="67">
        <v>450</v>
      </c>
      <c r="N34" s="76"/>
      <c r="O34" s="66"/>
      <c r="P34" s="67">
        <v>500</v>
      </c>
      <c r="Q34" s="68"/>
      <c r="R34" s="65">
        <f t="shared" si="1"/>
        <v>0</v>
      </c>
      <c r="S34" s="65"/>
      <c r="T34" s="69"/>
      <c r="U34" s="70">
        <f t="shared" si="0"/>
        <v>0</v>
      </c>
      <c r="V34" s="68"/>
      <c r="W34" s="62"/>
      <c r="X34" s="82">
        <f>950*L33</f>
        <v>1900</v>
      </c>
    </row>
    <row r="35" spans="1:25" ht="12.75" hidden="1" customHeight="1" x14ac:dyDescent="0.2">
      <c r="A35" s="50">
        <v>14</v>
      </c>
      <c r="B35" s="51">
        <v>41</v>
      </c>
      <c r="C35" s="39"/>
      <c r="D35" s="53" t="s">
        <v>90</v>
      </c>
      <c r="E35" s="40"/>
      <c r="F35" s="53" t="s">
        <v>45</v>
      </c>
      <c r="G35" s="53" t="s">
        <v>91</v>
      </c>
      <c r="H35" s="54"/>
      <c r="I35" s="55" t="s">
        <v>49</v>
      </c>
      <c r="J35" s="56"/>
      <c r="K35" s="56">
        <v>2000</v>
      </c>
      <c r="L35" s="57"/>
      <c r="M35" s="58">
        <v>450</v>
      </c>
      <c r="N35" s="75">
        <f>O35*4</f>
        <v>0</v>
      </c>
      <c r="O35" s="57"/>
      <c r="P35" s="58">
        <v>500</v>
      </c>
      <c r="Q35" s="59">
        <f>M35+P35*L35*2</f>
        <v>450</v>
      </c>
      <c r="R35" s="56">
        <f t="shared" si="1"/>
        <v>2000</v>
      </c>
      <c r="S35" s="56"/>
      <c r="T35" s="60">
        <v>2000</v>
      </c>
      <c r="U35" s="61">
        <f t="shared" si="0"/>
        <v>4000</v>
      </c>
      <c r="V35" s="59">
        <f>S35+T35</f>
        <v>2000</v>
      </c>
      <c r="W35" s="62">
        <f>U35-V35</f>
        <v>2000</v>
      </c>
    </row>
    <row r="36" spans="1:25" ht="13.5" hidden="1" thickBot="1" x14ac:dyDescent="0.25">
      <c r="A36" s="73"/>
      <c r="B36" s="51"/>
      <c r="C36" s="39"/>
      <c r="D36" s="53"/>
      <c r="E36" s="40"/>
      <c r="F36" s="53"/>
      <c r="G36" s="53"/>
      <c r="H36" s="54"/>
      <c r="I36" s="64"/>
      <c r="J36" s="65"/>
      <c r="K36" s="65"/>
      <c r="L36" s="66"/>
      <c r="M36" s="67">
        <v>450</v>
      </c>
      <c r="N36" s="76"/>
      <c r="O36" s="66"/>
      <c r="P36" s="67">
        <v>500</v>
      </c>
      <c r="Q36" s="68"/>
      <c r="R36" s="65">
        <f t="shared" si="1"/>
        <v>0</v>
      </c>
      <c r="S36" s="65"/>
      <c r="T36" s="69"/>
      <c r="U36" s="70">
        <f t="shared" si="0"/>
        <v>0</v>
      </c>
      <c r="V36" s="68"/>
      <c r="W36" s="62"/>
    </row>
    <row r="37" spans="1:25" ht="25.5" x14ac:dyDescent="0.2">
      <c r="A37" s="77">
        <v>6</v>
      </c>
      <c r="B37" s="51">
        <v>44</v>
      </c>
      <c r="C37" s="39" t="s">
        <v>92</v>
      </c>
      <c r="D37" s="53" t="s">
        <v>93</v>
      </c>
      <c r="E37" s="40" t="s">
        <v>94</v>
      </c>
      <c r="F37" s="53" t="s">
        <v>95</v>
      </c>
      <c r="G37" s="53" t="s">
        <v>96</v>
      </c>
      <c r="H37" s="54" t="s">
        <v>57</v>
      </c>
      <c r="I37" s="55" t="s">
        <v>97</v>
      </c>
      <c r="J37" s="56"/>
      <c r="K37" s="56">
        <v>2000</v>
      </c>
      <c r="L37" s="57">
        <v>2</v>
      </c>
      <c r="M37" s="58">
        <v>200</v>
      </c>
      <c r="N37" s="75">
        <f>O37*4</f>
        <v>8</v>
      </c>
      <c r="O37" s="57">
        <v>2</v>
      </c>
      <c r="P37" s="58">
        <v>500</v>
      </c>
      <c r="Q37" s="59">
        <f>M37+P37*L37*2</f>
        <v>2200</v>
      </c>
      <c r="R37" s="56">
        <f>J37+K37+L37*M37+O37*P37*2</f>
        <v>4400</v>
      </c>
      <c r="S37" s="56"/>
      <c r="T37" s="60">
        <v>2000</v>
      </c>
      <c r="U37" s="61">
        <f t="shared" si="0"/>
        <v>6400</v>
      </c>
      <c r="V37" s="59">
        <f>S37+T37</f>
        <v>2000</v>
      </c>
      <c r="W37" s="62">
        <f>U37-V37</f>
        <v>4400</v>
      </c>
    </row>
    <row r="38" spans="1:25" ht="26.25" thickBot="1" x14ac:dyDescent="0.25">
      <c r="A38" s="73"/>
      <c r="B38" s="51"/>
      <c r="C38" s="39" t="s">
        <v>98</v>
      </c>
      <c r="D38" s="53"/>
      <c r="E38" s="40" t="s">
        <v>99</v>
      </c>
      <c r="F38" s="53"/>
      <c r="G38" s="53"/>
      <c r="H38" s="54"/>
      <c r="I38" s="64"/>
      <c r="J38" s="65"/>
      <c r="K38" s="65"/>
      <c r="L38" s="66"/>
      <c r="M38" s="67">
        <v>450</v>
      </c>
      <c r="N38" s="76"/>
      <c r="O38" s="66"/>
      <c r="P38" s="67">
        <v>500</v>
      </c>
      <c r="Q38" s="68"/>
      <c r="R38" s="65">
        <f>J38+K38+L38*M38+O38*P38</f>
        <v>0</v>
      </c>
      <c r="S38" s="65"/>
      <c r="T38" s="69"/>
      <c r="U38" s="70">
        <f t="shared" si="0"/>
        <v>0</v>
      </c>
      <c r="V38" s="68"/>
      <c r="W38" s="62"/>
      <c r="X38" s="1" t="s">
        <v>100</v>
      </c>
      <c r="Y38" s="49">
        <f>6400-U37</f>
        <v>0</v>
      </c>
    </row>
    <row r="39" spans="1:25" ht="12.75" hidden="1" customHeight="1" x14ac:dyDescent="0.2">
      <c r="A39" s="50">
        <v>16</v>
      </c>
      <c r="B39" s="51">
        <v>24</v>
      </c>
      <c r="C39" s="39"/>
      <c r="D39" s="53"/>
      <c r="E39" s="40"/>
      <c r="F39" s="53"/>
      <c r="G39" s="53"/>
      <c r="H39" s="54"/>
      <c r="I39" s="55"/>
      <c r="J39" s="56"/>
      <c r="K39" s="56">
        <v>2000</v>
      </c>
      <c r="L39" s="57">
        <v>3</v>
      </c>
      <c r="M39" s="58">
        <v>200</v>
      </c>
      <c r="N39" s="75">
        <f>O39*4</f>
        <v>12</v>
      </c>
      <c r="O39" s="57">
        <v>3</v>
      </c>
      <c r="P39" s="58">
        <v>500</v>
      </c>
      <c r="Q39" s="59">
        <f>M39+P39*L39*2</f>
        <v>3200</v>
      </c>
      <c r="R39" s="56">
        <f>J39+K39+L39*M39+O39*P39*2</f>
        <v>5600</v>
      </c>
      <c r="S39" s="56"/>
      <c r="T39" s="60">
        <v>2000</v>
      </c>
      <c r="U39" s="61">
        <f t="shared" si="0"/>
        <v>7600</v>
      </c>
      <c r="V39" s="59">
        <f>S39+T39</f>
        <v>2000</v>
      </c>
      <c r="W39" s="62">
        <f>U39-V39</f>
        <v>5600</v>
      </c>
    </row>
    <row r="40" spans="1:25" ht="13.5" hidden="1" thickBot="1" x14ac:dyDescent="0.25">
      <c r="A40" s="73"/>
      <c r="B40" s="51"/>
      <c r="C40" s="39"/>
      <c r="D40" s="53"/>
      <c r="E40" s="40"/>
      <c r="F40" s="53"/>
      <c r="G40" s="53"/>
      <c r="H40" s="54"/>
      <c r="I40" s="64"/>
      <c r="J40" s="65"/>
      <c r="K40" s="65"/>
      <c r="L40" s="66"/>
      <c r="M40" s="67">
        <v>450</v>
      </c>
      <c r="N40" s="76"/>
      <c r="O40" s="66"/>
      <c r="P40" s="67">
        <v>500</v>
      </c>
      <c r="Q40" s="68"/>
      <c r="R40" s="65">
        <f>J40+K40+L40*M40+O40*P40</f>
        <v>0</v>
      </c>
      <c r="S40" s="65"/>
      <c r="T40" s="69"/>
      <c r="U40" s="70">
        <f t="shared" si="0"/>
        <v>0</v>
      </c>
      <c r="V40" s="68"/>
      <c r="W40" s="62"/>
      <c r="X40" s="1" t="s">
        <v>101</v>
      </c>
    </row>
    <row r="41" spans="1:25" ht="12.75" hidden="1" customHeight="1" x14ac:dyDescent="0.2">
      <c r="A41" s="77">
        <v>17</v>
      </c>
      <c r="B41" s="51">
        <v>55</v>
      </c>
      <c r="C41" s="39"/>
      <c r="D41" s="53"/>
      <c r="E41" s="40"/>
      <c r="F41" s="53"/>
      <c r="G41" s="53"/>
      <c r="H41" s="54"/>
      <c r="I41" s="55"/>
      <c r="J41" s="56"/>
      <c r="K41" s="56">
        <v>2000</v>
      </c>
      <c r="L41" s="57"/>
      <c r="M41" s="58">
        <v>450</v>
      </c>
      <c r="N41" s="75">
        <f>O41*4</f>
        <v>0</v>
      </c>
      <c r="O41" s="57"/>
      <c r="P41" s="58">
        <v>500</v>
      </c>
      <c r="Q41" s="59">
        <f>M41+P41*L41*2</f>
        <v>450</v>
      </c>
      <c r="R41" s="56">
        <f>J41+K41+L41*M41+O41*P41</f>
        <v>2000</v>
      </c>
      <c r="S41" s="56"/>
      <c r="T41" s="60">
        <v>2000</v>
      </c>
      <c r="U41" s="61">
        <f t="shared" si="0"/>
        <v>4000</v>
      </c>
      <c r="V41" s="59">
        <f>S41+T41</f>
        <v>2000</v>
      </c>
      <c r="W41" s="62">
        <f>U41-V41</f>
        <v>2000</v>
      </c>
    </row>
    <row r="42" spans="1:25" ht="13.5" hidden="1" thickBot="1" x14ac:dyDescent="0.25">
      <c r="A42" s="63"/>
      <c r="B42" s="51"/>
      <c r="C42" s="39"/>
      <c r="D42" s="53"/>
      <c r="E42" s="40"/>
      <c r="F42" s="53"/>
      <c r="G42" s="53"/>
      <c r="H42" s="54"/>
      <c r="I42" s="64"/>
      <c r="J42" s="65"/>
      <c r="K42" s="65"/>
      <c r="L42" s="66"/>
      <c r="M42" s="67">
        <v>450</v>
      </c>
      <c r="N42" s="76"/>
      <c r="O42" s="66"/>
      <c r="P42" s="67">
        <v>500</v>
      </c>
      <c r="Q42" s="68"/>
      <c r="R42" s="65">
        <f>J42+K42+L42*M42+O42*P42</f>
        <v>0</v>
      </c>
      <c r="S42" s="65"/>
      <c r="T42" s="69"/>
      <c r="U42" s="70">
        <f t="shared" si="0"/>
        <v>0</v>
      </c>
      <c r="V42" s="68"/>
      <c r="W42" s="62"/>
    </row>
    <row r="43" spans="1:25" ht="26.25" thickBot="1" x14ac:dyDescent="0.25">
      <c r="A43" s="71">
        <v>7</v>
      </c>
      <c r="B43" s="51">
        <v>9</v>
      </c>
      <c r="C43" s="39" t="s">
        <v>102</v>
      </c>
      <c r="D43" s="53" t="s">
        <v>103</v>
      </c>
      <c r="E43" s="40" t="s">
        <v>104</v>
      </c>
      <c r="F43" s="53" t="s">
        <v>105</v>
      </c>
      <c r="G43" s="53" t="s">
        <v>106</v>
      </c>
      <c r="H43" s="54" t="s">
        <v>44</v>
      </c>
      <c r="I43" s="55"/>
      <c r="J43" s="56">
        <v>6500</v>
      </c>
      <c r="K43" s="56"/>
      <c r="L43" s="57">
        <v>4</v>
      </c>
      <c r="M43" s="58">
        <v>450</v>
      </c>
      <c r="N43" s="75">
        <f>O43*4</f>
        <v>16</v>
      </c>
      <c r="O43" s="57">
        <v>4</v>
      </c>
      <c r="P43" s="58">
        <v>500</v>
      </c>
      <c r="Q43" s="59">
        <f>950*4*2</f>
        <v>7600</v>
      </c>
      <c r="R43" s="83">
        <f>J43+Q43</f>
        <v>14100</v>
      </c>
      <c r="S43" s="56"/>
      <c r="T43" s="60">
        <v>2000</v>
      </c>
      <c r="U43" s="83">
        <f t="shared" si="0"/>
        <v>16100</v>
      </c>
      <c r="V43" s="59">
        <f>S43+T43</f>
        <v>2000</v>
      </c>
      <c r="W43" s="62">
        <f>U43-V43</f>
        <v>14100</v>
      </c>
    </row>
    <row r="44" spans="1:25" ht="13.5" thickBot="1" x14ac:dyDescent="0.25">
      <c r="A44" s="73"/>
      <c r="B44" s="51"/>
      <c r="C44" s="39" t="s">
        <v>104</v>
      </c>
      <c r="D44" s="53"/>
      <c r="E44" s="40" t="s">
        <v>107</v>
      </c>
      <c r="F44" s="53"/>
      <c r="G44" s="53"/>
      <c r="H44" s="54"/>
      <c r="I44" s="64"/>
      <c r="J44" s="65"/>
      <c r="K44" s="65"/>
      <c r="L44" s="66"/>
      <c r="M44" s="67">
        <v>450</v>
      </c>
      <c r="N44" s="76"/>
      <c r="O44" s="66"/>
      <c r="P44" s="67">
        <v>500</v>
      </c>
      <c r="Q44" s="68"/>
      <c r="R44" s="84"/>
      <c r="S44" s="65"/>
      <c r="T44" s="69"/>
      <c r="U44" s="84">
        <f t="shared" si="0"/>
        <v>0</v>
      </c>
      <c r="V44" s="68"/>
      <c r="W44" s="62"/>
      <c r="X44" s="49">
        <f>J43+Q43+T43</f>
        <v>16100</v>
      </c>
    </row>
    <row r="45" spans="1:25" ht="12.75" hidden="1" customHeight="1" x14ac:dyDescent="0.2">
      <c r="A45" s="77">
        <v>19</v>
      </c>
      <c r="B45" s="51">
        <v>20</v>
      </c>
      <c r="C45" s="39"/>
      <c r="D45" s="53" t="s">
        <v>108</v>
      </c>
      <c r="E45" s="40"/>
      <c r="F45" s="53" t="s">
        <v>109</v>
      </c>
      <c r="G45" s="53" t="s">
        <v>110</v>
      </c>
      <c r="H45" s="54"/>
      <c r="I45" s="55" t="s">
        <v>49</v>
      </c>
      <c r="J45" s="56"/>
      <c r="K45" s="56">
        <v>2000</v>
      </c>
      <c r="L45" s="57"/>
      <c r="M45" s="58">
        <v>450</v>
      </c>
      <c r="N45" s="75">
        <f>O45*4</f>
        <v>0</v>
      </c>
      <c r="O45" s="57"/>
      <c r="P45" s="58">
        <v>500</v>
      </c>
      <c r="Q45" s="59">
        <f>M45+P45*L45*2</f>
        <v>450</v>
      </c>
      <c r="R45" s="56">
        <f t="shared" ref="R45:R52" si="2">J45+K45+L45*M45+O45*P45</f>
        <v>2000</v>
      </c>
      <c r="S45" s="56"/>
      <c r="T45" s="60">
        <v>2000</v>
      </c>
      <c r="U45" s="61">
        <f>R45+T45</f>
        <v>4000</v>
      </c>
      <c r="V45" s="59">
        <f>S45+T45</f>
        <v>2000</v>
      </c>
      <c r="W45" s="62">
        <f>U45-V45</f>
        <v>2000</v>
      </c>
    </row>
    <row r="46" spans="1:25" ht="13.5" hidden="1" thickBot="1" x14ac:dyDescent="0.25">
      <c r="A46" s="73"/>
      <c r="B46" s="51"/>
      <c r="C46" s="39"/>
      <c r="D46" s="53"/>
      <c r="E46" s="40"/>
      <c r="F46" s="53"/>
      <c r="G46" s="53"/>
      <c r="H46" s="54"/>
      <c r="I46" s="64"/>
      <c r="J46" s="65"/>
      <c r="K46" s="65"/>
      <c r="L46" s="66"/>
      <c r="M46" s="67">
        <v>450</v>
      </c>
      <c r="N46" s="76"/>
      <c r="O46" s="66"/>
      <c r="P46" s="67">
        <v>500</v>
      </c>
      <c r="Q46" s="68"/>
      <c r="R46" s="65">
        <f t="shared" si="2"/>
        <v>0</v>
      </c>
      <c r="S46" s="65"/>
      <c r="T46" s="69"/>
      <c r="U46" s="70">
        <f t="shared" si="0"/>
        <v>0</v>
      </c>
      <c r="V46" s="68"/>
      <c r="W46" s="62"/>
    </row>
    <row r="47" spans="1:25" ht="12.75" hidden="1" customHeight="1" x14ac:dyDescent="0.2">
      <c r="A47" s="50">
        <v>20</v>
      </c>
      <c r="B47" s="51">
        <v>30</v>
      </c>
      <c r="C47" s="39"/>
      <c r="D47" s="53" t="s">
        <v>111</v>
      </c>
      <c r="E47" s="40"/>
      <c r="F47" s="53" t="s">
        <v>45</v>
      </c>
      <c r="G47" s="53" t="s">
        <v>43</v>
      </c>
      <c r="H47" s="54"/>
      <c r="I47" s="55" t="s">
        <v>49</v>
      </c>
      <c r="J47" s="56"/>
      <c r="K47" s="56">
        <v>2000</v>
      </c>
      <c r="L47" s="57"/>
      <c r="M47" s="58">
        <v>450</v>
      </c>
      <c r="N47" s="75">
        <f>O47*4</f>
        <v>0</v>
      </c>
      <c r="O47" s="57"/>
      <c r="P47" s="58">
        <v>500</v>
      </c>
      <c r="Q47" s="59">
        <f>M47+P47*L47*2</f>
        <v>450</v>
      </c>
      <c r="R47" s="56">
        <f t="shared" si="2"/>
        <v>2000</v>
      </c>
      <c r="S47" s="56"/>
      <c r="T47" s="60">
        <v>2000</v>
      </c>
      <c r="U47" s="61">
        <f t="shared" si="0"/>
        <v>4000</v>
      </c>
      <c r="V47" s="59">
        <f>S47+T47</f>
        <v>2000</v>
      </c>
      <c r="W47" s="62">
        <f>U47-V47</f>
        <v>2000</v>
      </c>
    </row>
    <row r="48" spans="1:25" ht="13.5" hidden="1" thickBot="1" x14ac:dyDescent="0.25">
      <c r="A48" s="73"/>
      <c r="B48" s="51"/>
      <c r="C48" s="39"/>
      <c r="D48" s="53"/>
      <c r="E48" s="40"/>
      <c r="F48" s="53"/>
      <c r="G48" s="53"/>
      <c r="H48" s="54"/>
      <c r="I48" s="64"/>
      <c r="J48" s="65"/>
      <c r="K48" s="65"/>
      <c r="L48" s="66"/>
      <c r="M48" s="67">
        <v>450</v>
      </c>
      <c r="N48" s="76"/>
      <c r="O48" s="66"/>
      <c r="P48" s="67">
        <v>500</v>
      </c>
      <c r="Q48" s="68"/>
      <c r="R48" s="65">
        <f t="shared" si="2"/>
        <v>0</v>
      </c>
      <c r="S48" s="65"/>
      <c r="T48" s="69"/>
      <c r="U48" s="70">
        <f t="shared" si="0"/>
        <v>0</v>
      </c>
      <c r="V48" s="68"/>
      <c r="W48" s="62"/>
    </row>
    <row r="49" spans="1:23" ht="12.75" hidden="1" customHeight="1" x14ac:dyDescent="0.2">
      <c r="A49" s="77">
        <v>21</v>
      </c>
      <c r="B49" s="51">
        <v>2</v>
      </c>
      <c r="C49" s="39"/>
      <c r="D49" s="53" t="s">
        <v>112</v>
      </c>
      <c r="E49" s="40"/>
      <c r="F49" s="53" t="s">
        <v>45</v>
      </c>
      <c r="G49" s="53" t="s">
        <v>113</v>
      </c>
      <c r="H49" s="54"/>
      <c r="I49" s="55" t="s">
        <v>36</v>
      </c>
      <c r="J49" s="56"/>
      <c r="K49" s="56">
        <v>2000</v>
      </c>
      <c r="L49" s="57"/>
      <c r="M49" s="58">
        <v>450</v>
      </c>
      <c r="N49" s="75">
        <f>O49*4</f>
        <v>0</v>
      </c>
      <c r="O49" s="57"/>
      <c r="P49" s="58">
        <v>500</v>
      </c>
      <c r="Q49" s="59">
        <f>M49+P49*L49*2</f>
        <v>450</v>
      </c>
      <c r="R49" s="56">
        <f t="shared" si="2"/>
        <v>2000</v>
      </c>
      <c r="S49" s="56"/>
      <c r="T49" s="60"/>
      <c r="U49" s="61">
        <f t="shared" si="0"/>
        <v>2000</v>
      </c>
      <c r="V49" s="59">
        <f>S49+T49</f>
        <v>0</v>
      </c>
      <c r="W49" s="62">
        <f>U49-V49</f>
        <v>2000</v>
      </c>
    </row>
    <row r="50" spans="1:23" ht="13.5" hidden="1" thickBot="1" x14ac:dyDescent="0.25">
      <c r="A50" s="73"/>
      <c r="B50" s="51"/>
      <c r="C50" s="39"/>
      <c r="D50" s="53"/>
      <c r="E50" s="40"/>
      <c r="F50" s="53"/>
      <c r="G50" s="53"/>
      <c r="H50" s="54"/>
      <c r="I50" s="64"/>
      <c r="J50" s="65"/>
      <c r="K50" s="65"/>
      <c r="L50" s="66"/>
      <c r="M50" s="67">
        <v>450</v>
      </c>
      <c r="N50" s="76"/>
      <c r="O50" s="66"/>
      <c r="P50" s="67">
        <v>500</v>
      </c>
      <c r="Q50" s="68"/>
      <c r="R50" s="65">
        <f t="shared" si="2"/>
        <v>0</v>
      </c>
      <c r="S50" s="65"/>
      <c r="T50" s="69"/>
      <c r="U50" s="70">
        <f t="shared" si="0"/>
        <v>0</v>
      </c>
      <c r="V50" s="68"/>
      <c r="W50" s="62"/>
    </row>
    <row r="51" spans="1:23" ht="12.75" hidden="1" customHeight="1" x14ac:dyDescent="0.2">
      <c r="A51" s="50">
        <v>22</v>
      </c>
      <c r="B51" s="51">
        <v>5</v>
      </c>
      <c r="C51" s="39"/>
      <c r="D51" s="53" t="s">
        <v>114</v>
      </c>
      <c r="E51" s="40"/>
      <c r="F51" s="53" t="s">
        <v>45</v>
      </c>
      <c r="G51" s="53" t="s">
        <v>115</v>
      </c>
      <c r="H51" s="54"/>
      <c r="I51" s="55" t="s">
        <v>36</v>
      </c>
      <c r="J51" s="56"/>
      <c r="K51" s="56">
        <v>2000</v>
      </c>
      <c r="L51" s="57"/>
      <c r="M51" s="58">
        <v>450</v>
      </c>
      <c r="N51" s="75">
        <f>O51*4</f>
        <v>0</v>
      </c>
      <c r="O51" s="57"/>
      <c r="P51" s="58">
        <v>500</v>
      </c>
      <c r="Q51" s="59">
        <f>M51+P51*L51*2</f>
        <v>450</v>
      </c>
      <c r="R51" s="56">
        <f t="shared" si="2"/>
        <v>2000</v>
      </c>
      <c r="S51" s="56"/>
      <c r="T51" s="60"/>
      <c r="U51" s="61">
        <f t="shared" si="0"/>
        <v>2000</v>
      </c>
      <c r="V51" s="59">
        <f>S51+T51</f>
        <v>0</v>
      </c>
      <c r="W51" s="62">
        <f>U51-V51</f>
        <v>2000</v>
      </c>
    </row>
    <row r="52" spans="1:23" ht="13.5" hidden="1" thickBot="1" x14ac:dyDescent="0.25">
      <c r="A52" s="73"/>
      <c r="B52" s="51"/>
      <c r="C52" s="39"/>
      <c r="D52" s="53"/>
      <c r="E52" s="40"/>
      <c r="F52" s="53"/>
      <c r="G52" s="53"/>
      <c r="H52" s="54"/>
      <c r="I52" s="64"/>
      <c r="J52" s="65"/>
      <c r="K52" s="65"/>
      <c r="L52" s="66"/>
      <c r="M52" s="67">
        <v>450</v>
      </c>
      <c r="N52" s="76"/>
      <c r="O52" s="66"/>
      <c r="P52" s="67">
        <v>500</v>
      </c>
      <c r="Q52" s="68"/>
      <c r="R52" s="65">
        <f t="shared" si="2"/>
        <v>0</v>
      </c>
      <c r="S52" s="65"/>
      <c r="T52" s="69"/>
      <c r="U52" s="70">
        <f t="shared" si="0"/>
        <v>0</v>
      </c>
      <c r="V52" s="68"/>
      <c r="W52" s="62"/>
    </row>
    <row r="53" spans="1:23" ht="12.75" hidden="1" customHeight="1" x14ac:dyDescent="0.2">
      <c r="A53" s="77">
        <v>23</v>
      </c>
      <c r="B53" s="51">
        <v>11</v>
      </c>
      <c r="C53" s="39"/>
      <c r="D53" s="53" t="s">
        <v>116</v>
      </c>
      <c r="E53" s="40"/>
      <c r="F53" s="53" t="s">
        <v>117</v>
      </c>
      <c r="G53" s="53" t="s">
        <v>118</v>
      </c>
      <c r="H53" s="54"/>
      <c r="I53" s="55" t="s">
        <v>36</v>
      </c>
      <c r="J53" s="56"/>
      <c r="K53" s="56">
        <v>2000</v>
      </c>
      <c r="L53" s="57">
        <v>2</v>
      </c>
      <c r="M53" s="58">
        <v>200</v>
      </c>
      <c r="N53" s="75">
        <f>O53*4</f>
        <v>8</v>
      </c>
      <c r="O53" s="57">
        <v>2</v>
      </c>
      <c r="P53" s="58">
        <v>500</v>
      </c>
      <c r="Q53" s="59">
        <f>M53+P53*L53*2</f>
        <v>2200</v>
      </c>
      <c r="R53" s="56">
        <f>(700*2)*2+K53</f>
        <v>4800</v>
      </c>
      <c r="S53" s="56"/>
      <c r="T53" s="60">
        <v>2000</v>
      </c>
      <c r="U53" s="61">
        <f t="shared" si="0"/>
        <v>6800</v>
      </c>
      <c r="V53" s="59">
        <f>S53+T53</f>
        <v>2000</v>
      </c>
      <c r="W53" s="62">
        <f>U53-V53</f>
        <v>4800</v>
      </c>
    </row>
    <row r="54" spans="1:23" ht="38.25" hidden="1" customHeight="1" x14ac:dyDescent="0.2">
      <c r="A54" s="73"/>
      <c r="B54" s="51"/>
      <c r="C54" s="39"/>
      <c r="D54" s="53"/>
      <c r="E54" s="40"/>
      <c r="F54" s="53"/>
      <c r="G54" s="53"/>
      <c r="H54" s="54"/>
      <c r="I54" s="64"/>
      <c r="J54" s="65"/>
      <c r="K54" s="65"/>
      <c r="L54" s="66"/>
      <c r="M54" s="67">
        <v>450</v>
      </c>
      <c r="N54" s="76"/>
      <c r="O54" s="66"/>
      <c r="P54" s="67">
        <v>500</v>
      </c>
      <c r="Q54" s="68"/>
      <c r="R54" s="65">
        <f>J54+K54+L54*M54+O54*P54</f>
        <v>0</v>
      </c>
      <c r="S54" s="65"/>
      <c r="T54" s="69"/>
      <c r="U54" s="70">
        <f t="shared" si="0"/>
        <v>0</v>
      </c>
      <c r="V54" s="68"/>
      <c r="W54" s="62"/>
    </row>
    <row r="55" spans="1:23" ht="12.75" hidden="1" customHeight="1" x14ac:dyDescent="0.2">
      <c r="A55" s="50">
        <v>24</v>
      </c>
      <c r="B55" s="51">
        <v>50</v>
      </c>
      <c r="C55" s="39"/>
      <c r="D55" s="53" t="s">
        <v>119</v>
      </c>
      <c r="E55" s="40"/>
      <c r="F55" s="53" t="s">
        <v>45</v>
      </c>
      <c r="G55" s="53" t="s">
        <v>120</v>
      </c>
      <c r="H55" s="54"/>
      <c r="I55" s="55" t="s">
        <v>49</v>
      </c>
      <c r="J55" s="56"/>
      <c r="K55" s="56">
        <v>2000</v>
      </c>
      <c r="L55" s="57">
        <v>2</v>
      </c>
      <c r="M55" s="58">
        <v>450</v>
      </c>
      <c r="N55" s="75">
        <f>O55*4</f>
        <v>8</v>
      </c>
      <c r="O55" s="57">
        <v>2</v>
      </c>
      <c r="P55" s="58">
        <v>500</v>
      </c>
      <c r="Q55" s="59">
        <f>M55+P55*L55*2</f>
        <v>2450</v>
      </c>
      <c r="R55" s="56">
        <f>(700*2)*2+K55</f>
        <v>4800</v>
      </c>
      <c r="S55" s="56"/>
      <c r="T55" s="60">
        <v>2000</v>
      </c>
      <c r="U55" s="61">
        <f t="shared" si="0"/>
        <v>6800</v>
      </c>
      <c r="V55" s="59">
        <f>S55+T55</f>
        <v>2000</v>
      </c>
      <c r="W55" s="62">
        <f>U55-V55</f>
        <v>4800</v>
      </c>
    </row>
    <row r="56" spans="1:23" ht="13.5" hidden="1" thickBot="1" x14ac:dyDescent="0.25">
      <c r="A56" s="73"/>
      <c r="B56" s="51"/>
      <c r="C56" s="39"/>
      <c r="D56" s="53"/>
      <c r="E56" s="40"/>
      <c r="F56" s="53"/>
      <c r="G56" s="53"/>
      <c r="H56" s="54"/>
      <c r="I56" s="64"/>
      <c r="J56" s="65"/>
      <c r="K56" s="65"/>
      <c r="L56" s="66"/>
      <c r="M56" s="67">
        <v>450</v>
      </c>
      <c r="N56" s="76"/>
      <c r="O56" s="66"/>
      <c r="P56" s="67">
        <v>500</v>
      </c>
      <c r="Q56" s="68"/>
      <c r="R56" s="65">
        <f>J56+K56+L56*M56+O56*P56</f>
        <v>0</v>
      </c>
      <c r="S56" s="65"/>
      <c r="T56" s="69"/>
      <c r="U56" s="70">
        <f t="shared" si="0"/>
        <v>0</v>
      </c>
      <c r="V56" s="68"/>
      <c r="W56" s="62"/>
    </row>
    <row r="57" spans="1:23" ht="30.75" customHeight="1" x14ac:dyDescent="0.2">
      <c r="A57" s="77">
        <v>8</v>
      </c>
      <c r="B57" s="51">
        <v>40</v>
      </c>
      <c r="C57" s="39" t="s">
        <v>121</v>
      </c>
      <c r="D57" s="53" t="s">
        <v>122</v>
      </c>
      <c r="E57" s="40" t="s">
        <v>123</v>
      </c>
      <c r="F57" s="53" t="s">
        <v>75</v>
      </c>
      <c r="G57" s="53" t="s">
        <v>106</v>
      </c>
      <c r="H57" s="54" t="s">
        <v>57</v>
      </c>
      <c r="I57" s="55" t="s">
        <v>124</v>
      </c>
      <c r="J57" s="56"/>
      <c r="K57" s="56">
        <v>2000</v>
      </c>
      <c r="L57" s="57">
        <v>2</v>
      </c>
      <c r="M57" s="58">
        <v>450</v>
      </c>
      <c r="N57" s="75">
        <f>O57*4</f>
        <v>8</v>
      </c>
      <c r="O57" s="57">
        <v>2</v>
      </c>
      <c r="P57" s="58">
        <v>500</v>
      </c>
      <c r="Q57" s="59">
        <f>M57+P57*L57*2</f>
        <v>2450</v>
      </c>
      <c r="R57" s="56">
        <f>950*2*2+K57</f>
        <v>5800</v>
      </c>
      <c r="S57" s="56"/>
      <c r="T57" s="60">
        <v>2000</v>
      </c>
      <c r="U57" s="61">
        <f t="shared" si="0"/>
        <v>7800</v>
      </c>
      <c r="V57" s="59">
        <f>S57+T57</f>
        <v>2000</v>
      </c>
      <c r="W57" s="62">
        <f>U57-V57</f>
        <v>5800</v>
      </c>
    </row>
    <row r="58" spans="1:23" ht="13.5" thickBot="1" x14ac:dyDescent="0.25">
      <c r="A58" s="63"/>
      <c r="B58" s="51"/>
      <c r="C58" s="39" t="s">
        <v>45</v>
      </c>
      <c r="D58" s="53"/>
      <c r="E58" s="40" t="s">
        <v>125</v>
      </c>
      <c r="F58" s="53"/>
      <c r="G58" s="53"/>
      <c r="H58" s="54"/>
      <c r="I58" s="64"/>
      <c r="J58" s="65"/>
      <c r="K58" s="65"/>
      <c r="L58" s="66"/>
      <c r="M58" s="67">
        <v>450</v>
      </c>
      <c r="N58" s="76"/>
      <c r="O58" s="66"/>
      <c r="P58" s="67">
        <v>500</v>
      </c>
      <c r="Q58" s="68"/>
      <c r="R58" s="65">
        <f>J58+K58+L58*M58+O58*P58</f>
        <v>0</v>
      </c>
      <c r="S58" s="65"/>
      <c r="T58" s="69"/>
      <c r="U58" s="70">
        <f t="shared" si="0"/>
        <v>0</v>
      </c>
      <c r="V58" s="68"/>
      <c r="W58" s="62"/>
    </row>
    <row r="59" spans="1:23" ht="31.5" customHeight="1" thickBot="1" x14ac:dyDescent="0.25">
      <c r="A59" s="71">
        <v>9</v>
      </c>
      <c r="B59" s="51">
        <v>26</v>
      </c>
      <c r="C59" s="39" t="s">
        <v>126</v>
      </c>
      <c r="D59" s="53" t="s">
        <v>127</v>
      </c>
      <c r="E59" s="40" t="s">
        <v>128</v>
      </c>
      <c r="F59" s="53" t="s">
        <v>129</v>
      </c>
      <c r="G59" s="53" t="s">
        <v>130</v>
      </c>
      <c r="H59" s="54" t="s">
        <v>44</v>
      </c>
      <c r="I59" s="55"/>
      <c r="J59" s="56"/>
      <c r="K59" s="56"/>
      <c r="L59" s="57"/>
      <c r="M59" s="58">
        <v>450</v>
      </c>
      <c r="N59" s="75">
        <f>O59*4</f>
        <v>0</v>
      </c>
      <c r="O59" s="57"/>
      <c r="P59" s="58">
        <v>500</v>
      </c>
      <c r="Q59" s="59">
        <f>M59+P59*L59*2</f>
        <v>450</v>
      </c>
      <c r="R59" s="56">
        <f>J59+K59+L59*M59+O59*P59</f>
        <v>0</v>
      </c>
      <c r="S59" s="56"/>
      <c r="T59" s="60"/>
      <c r="U59" s="61">
        <f t="shared" si="0"/>
        <v>0</v>
      </c>
      <c r="V59" s="59">
        <f>S59+T59</f>
        <v>0</v>
      </c>
      <c r="W59" s="62">
        <f>U59-V59</f>
        <v>0</v>
      </c>
    </row>
    <row r="60" spans="1:23" ht="13.5" thickBot="1" x14ac:dyDescent="0.25">
      <c r="A60" s="63"/>
      <c r="B60" s="51"/>
      <c r="C60" s="39" t="s">
        <v>131</v>
      </c>
      <c r="D60" s="53"/>
      <c r="E60" s="40" t="s">
        <v>132</v>
      </c>
      <c r="F60" s="53"/>
      <c r="G60" s="53"/>
      <c r="H60" s="54"/>
      <c r="I60" s="64"/>
      <c r="J60" s="65"/>
      <c r="K60" s="65"/>
      <c r="L60" s="66"/>
      <c r="M60" s="67">
        <v>450</v>
      </c>
      <c r="N60" s="76"/>
      <c r="O60" s="66"/>
      <c r="P60" s="67">
        <v>500</v>
      </c>
      <c r="Q60" s="68"/>
      <c r="R60" s="65">
        <f>J60+K60+L60*M60+O60*P60</f>
        <v>0</v>
      </c>
      <c r="S60" s="65"/>
      <c r="T60" s="69"/>
      <c r="U60" s="70">
        <f t="shared" si="0"/>
        <v>0</v>
      </c>
      <c r="V60" s="68"/>
      <c r="W60" s="62"/>
    </row>
    <row r="61" spans="1:23" ht="26.25" thickBot="1" x14ac:dyDescent="0.25">
      <c r="A61" s="71">
        <v>10</v>
      </c>
      <c r="B61" s="51">
        <v>60</v>
      </c>
      <c r="C61" s="39" t="s">
        <v>133</v>
      </c>
      <c r="D61" s="53" t="s">
        <v>134</v>
      </c>
      <c r="E61" s="40" t="s">
        <v>135</v>
      </c>
      <c r="F61" s="53" t="s">
        <v>136</v>
      </c>
      <c r="G61" s="53" t="s">
        <v>137</v>
      </c>
      <c r="H61" s="54" t="s">
        <v>44</v>
      </c>
      <c r="I61" s="55" t="s">
        <v>49</v>
      </c>
      <c r="J61" s="56"/>
      <c r="K61" s="56">
        <v>2000</v>
      </c>
      <c r="L61" s="57">
        <v>3</v>
      </c>
      <c r="M61" s="58">
        <v>200</v>
      </c>
      <c r="N61" s="75">
        <f>O61*4</f>
        <v>12</v>
      </c>
      <c r="O61" s="57">
        <v>3</v>
      </c>
      <c r="P61" s="58">
        <v>500</v>
      </c>
      <c r="Q61" s="59">
        <f>M61+P61*L61*2</f>
        <v>3200</v>
      </c>
      <c r="R61" s="56">
        <f>700*3*2+K61</f>
        <v>6200</v>
      </c>
      <c r="S61" s="56"/>
      <c r="T61" s="60">
        <v>2000</v>
      </c>
      <c r="U61" s="61">
        <f t="shared" si="0"/>
        <v>8200</v>
      </c>
      <c r="V61" s="59">
        <f>S61+T61</f>
        <v>2000</v>
      </c>
      <c r="W61" s="62">
        <f>U61-V61</f>
        <v>6200</v>
      </c>
    </row>
    <row r="62" spans="1:23" ht="57" customHeight="1" thickBot="1" x14ac:dyDescent="0.25">
      <c r="A62" s="85"/>
      <c r="B62" s="86"/>
      <c r="C62" s="87" t="s">
        <v>138</v>
      </c>
      <c r="D62" s="88"/>
      <c r="E62" s="89" t="s">
        <v>139</v>
      </c>
      <c r="F62" s="88"/>
      <c r="G62" s="88"/>
      <c r="H62" s="90"/>
      <c r="I62" s="64"/>
      <c r="J62" s="65"/>
      <c r="K62" s="65"/>
      <c r="L62" s="66"/>
      <c r="M62" s="67">
        <v>450</v>
      </c>
      <c r="N62" s="76"/>
      <c r="O62" s="66"/>
      <c r="P62" s="67">
        <v>500</v>
      </c>
      <c r="Q62" s="68"/>
      <c r="R62" s="65">
        <f t="shared" ref="R62:R68" si="3">J62+K62+L62*M62+O62*P62</f>
        <v>0</v>
      </c>
      <c r="S62" s="65"/>
      <c r="T62" s="69"/>
      <c r="U62" s="70">
        <f t="shared" si="0"/>
        <v>0</v>
      </c>
      <c r="V62" s="68"/>
      <c r="W62" s="62"/>
    </row>
    <row r="63" spans="1:23" ht="12.75" hidden="1" customHeight="1" x14ac:dyDescent="0.2">
      <c r="A63" s="91">
        <v>28</v>
      </c>
      <c r="B63" s="92" t="s">
        <v>140</v>
      </c>
      <c r="C63" s="26"/>
      <c r="D63" s="93" t="s">
        <v>141</v>
      </c>
      <c r="E63" s="27"/>
      <c r="F63" s="93"/>
      <c r="G63" s="93"/>
      <c r="H63" s="94"/>
      <c r="I63" s="55" t="s">
        <v>85</v>
      </c>
      <c r="J63" s="56"/>
      <c r="K63" s="56"/>
      <c r="L63" s="57"/>
      <c r="M63" s="58">
        <v>450</v>
      </c>
      <c r="N63" s="75">
        <f>O63*4</f>
        <v>0</v>
      </c>
      <c r="O63" s="57"/>
      <c r="P63" s="58">
        <v>500</v>
      </c>
      <c r="Q63" s="59">
        <f>M63+P63*L63*2</f>
        <v>450</v>
      </c>
      <c r="R63" s="56">
        <f t="shared" si="3"/>
        <v>0</v>
      </c>
      <c r="S63" s="56"/>
      <c r="T63" s="60"/>
      <c r="U63" s="61">
        <f t="shared" si="0"/>
        <v>0</v>
      </c>
      <c r="V63" s="59">
        <f>S63+T63</f>
        <v>0</v>
      </c>
      <c r="W63" s="62">
        <f>U63-V63</f>
        <v>0</v>
      </c>
    </row>
    <row r="64" spans="1:23" ht="13.5" hidden="1" thickBot="1" x14ac:dyDescent="0.25">
      <c r="A64" s="95"/>
      <c r="B64" s="86"/>
      <c r="C64" s="87"/>
      <c r="D64" s="88"/>
      <c r="E64" s="89"/>
      <c r="F64" s="88"/>
      <c r="G64" s="88"/>
      <c r="H64" s="90"/>
      <c r="I64" s="64"/>
      <c r="J64" s="65"/>
      <c r="K64" s="65"/>
      <c r="L64" s="66"/>
      <c r="M64" s="67">
        <v>450</v>
      </c>
      <c r="N64" s="76"/>
      <c r="O64" s="66"/>
      <c r="P64" s="67">
        <v>500</v>
      </c>
      <c r="Q64" s="68"/>
      <c r="R64" s="65">
        <f t="shared" si="3"/>
        <v>0</v>
      </c>
      <c r="S64" s="65"/>
      <c r="T64" s="69"/>
      <c r="U64" s="70">
        <f t="shared" si="0"/>
        <v>0</v>
      </c>
      <c r="V64" s="68"/>
      <c r="W64" s="62"/>
    </row>
    <row r="65" spans="1:24" ht="12.75" hidden="1" customHeight="1" x14ac:dyDescent="0.2">
      <c r="A65" s="96">
        <v>28</v>
      </c>
      <c r="B65" s="51" t="s">
        <v>140</v>
      </c>
      <c r="C65" s="39"/>
      <c r="D65" s="53" t="s">
        <v>142</v>
      </c>
      <c r="E65" s="40"/>
      <c r="F65" s="53"/>
      <c r="G65" s="53"/>
      <c r="H65" s="54"/>
      <c r="I65" s="55" t="s">
        <v>85</v>
      </c>
      <c r="J65" s="56"/>
      <c r="K65" s="56"/>
      <c r="L65" s="57"/>
      <c r="M65" s="58">
        <v>450</v>
      </c>
      <c r="N65" s="75">
        <f>O65*4</f>
        <v>0</v>
      </c>
      <c r="O65" s="57"/>
      <c r="P65" s="58">
        <v>500</v>
      </c>
      <c r="Q65" s="59">
        <f>M65+P65*L65*2</f>
        <v>450</v>
      </c>
      <c r="R65" s="56">
        <f t="shared" si="3"/>
        <v>0</v>
      </c>
      <c r="S65" s="56"/>
      <c r="T65" s="60"/>
      <c r="U65" s="61">
        <f t="shared" si="0"/>
        <v>0</v>
      </c>
      <c r="V65" s="59">
        <f>S65+T65</f>
        <v>0</v>
      </c>
      <c r="W65" s="62">
        <f>U65-V65</f>
        <v>0</v>
      </c>
    </row>
    <row r="66" spans="1:24" ht="13.5" hidden="1" thickBot="1" x14ac:dyDescent="0.25">
      <c r="A66" s="95"/>
      <c r="B66" s="86"/>
      <c r="C66" s="87"/>
      <c r="D66" s="88"/>
      <c r="E66" s="89"/>
      <c r="F66" s="88"/>
      <c r="G66" s="88"/>
      <c r="H66" s="90"/>
      <c r="I66" s="64"/>
      <c r="J66" s="65"/>
      <c r="K66" s="65"/>
      <c r="L66" s="66"/>
      <c r="M66" s="67">
        <v>450</v>
      </c>
      <c r="N66" s="76"/>
      <c r="O66" s="66"/>
      <c r="P66" s="67">
        <v>500</v>
      </c>
      <c r="Q66" s="68"/>
      <c r="R66" s="65">
        <f t="shared" si="3"/>
        <v>0</v>
      </c>
      <c r="S66" s="65"/>
      <c r="T66" s="69"/>
      <c r="U66" s="70">
        <f t="shared" si="0"/>
        <v>0</v>
      </c>
      <c r="V66" s="68"/>
      <c r="W66" s="62"/>
    </row>
    <row r="67" spans="1:24" ht="12.75" hidden="1" customHeight="1" x14ac:dyDescent="0.2">
      <c r="A67" s="97">
        <v>29</v>
      </c>
      <c r="B67" s="51" t="s">
        <v>140</v>
      </c>
      <c r="C67" s="39"/>
      <c r="D67" s="53" t="s">
        <v>143</v>
      </c>
      <c r="E67" s="40"/>
      <c r="F67" s="53"/>
      <c r="G67" s="53"/>
      <c r="H67" s="54"/>
      <c r="I67" s="55" t="s">
        <v>85</v>
      </c>
      <c r="J67" s="56"/>
      <c r="K67" s="56"/>
      <c r="L67" s="57"/>
      <c r="M67" s="58">
        <v>450</v>
      </c>
      <c r="N67" s="75">
        <f>O67*4</f>
        <v>0</v>
      </c>
      <c r="O67" s="57"/>
      <c r="P67" s="58">
        <v>500</v>
      </c>
      <c r="Q67" s="59">
        <f>M67+P67*L67*2</f>
        <v>450</v>
      </c>
      <c r="R67" s="56">
        <f t="shared" si="3"/>
        <v>0</v>
      </c>
      <c r="S67" s="56"/>
      <c r="T67" s="60"/>
      <c r="U67" s="61">
        <f t="shared" si="0"/>
        <v>0</v>
      </c>
      <c r="V67" s="59">
        <f>S67+T67</f>
        <v>0</v>
      </c>
      <c r="W67" s="62">
        <f>U67-V67</f>
        <v>0</v>
      </c>
    </row>
    <row r="68" spans="1:24" ht="13.5" hidden="1" thickBot="1" x14ac:dyDescent="0.25">
      <c r="A68" s="95"/>
      <c r="B68" s="86"/>
      <c r="C68" s="87"/>
      <c r="D68" s="88"/>
      <c r="E68" s="89"/>
      <c r="F68" s="88"/>
      <c r="G68" s="88"/>
      <c r="H68" s="90"/>
      <c r="I68" s="64"/>
      <c r="J68" s="65"/>
      <c r="K68" s="65"/>
      <c r="L68" s="66"/>
      <c r="M68" s="67">
        <v>450</v>
      </c>
      <c r="N68" s="76"/>
      <c r="O68" s="66"/>
      <c r="P68" s="67">
        <v>500</v>
      </c>
      <c r="Q68" s="68"/>
      <c r="R68" s="65">
        <f t="shared" si="3"/>
        <v>0</v>
      </c>
      <c r="S68" s="65"/>
      <c r="T68" s="69"/>
      <c r="U68" s="70">
        <f t="shared" si="0"/>
        <v>0</v>
      </c>
      <c r="V68" s="68"/>
      <c r="W68" s="62"/>
    </row>
    <row r="69" spans="1:24" ht="12.75" x14ac:dyDescent="0.2">
      <c r="A69" s="98"/>
      <c r="B69" s="98"/>
      <c r="C69" s="98"/>
      <c r="D69" s="98"/>
      <c r="E69" s="98"/>
      <c r="F69" s="98"/>
      <c r="G69" s="98"/>
      <c r="H69" s="99"/>
      <c r="J69" s="100">
        <f>SUM(J9:J68)</f>
        <v>32500</v>
      </c>
      <c r="K69" s="100">
        <f>SUM(K9:K68)</f>
        <v>42000</v>
      </c>
      <c r="L69" s="101">
        <f>SUM(L9:L68)</f>
        <v>44</v>
      </c>
      <c r="M69" s="100"/>
      <c r="N69" s="101">
        <f>SUM(N9:N68)</f>
        <v>176</v>
      </c>
      <c r="O69" s="101">
        <f>SUM(O9:O68)</f>
        <v>44</v>
      </c>
      <c r="P69" s="102"/>
      <c r="Q69" s="103"/>
      <c r="R69" s="102">
        <f>SUM(R9:R68)</f>
        <v>122650</v>
      </c>
      <c r="S69" s="102"/>
      <c r="T69" s="104">
        <f>SUM(T9:T68)</f>
        <v>44000</v>
      </c>
      <c r="U69" s="105">
        <f>SUM(U9:U68)</f>
        <v>166650</v>
      </c>
      <c r="V69" s="106"/>
      <c r="W69" s="107"/>
    </row>
    <row r="70" spans="1:24" ht="12.75" x14ac:dyDescent="0.2">
      <c r="A70" s="98"/>
      <c r="B70" s="98"/>
      <c r="C70" s="98"/>
      <c r="D70" s="98"/>
      <c r="E70" s="98"/>
      <c r="F70" s="98"/>
      <c r="G70" s="98"/>
      <c r="H70" s="99"/>
      <c r="J70" s="100"/>
      <c r="K70" s="100"/>
      <c r="L70" s="101"/>
      <c r="M70" s="100"/>
      <c r="N70" s="101"/>
      <c r="O70" s="101"/>
      <c r="P70" s="102"/>
      <c r="Q70" s="103"/>
      <c r="R70" s="102"/>
      <c r="S70" s="102"/>
      <c r="T70" s="108"/>
      <c r="U70" s="109"/>
      <c r="V70" s="107"/>
      <c r="W70" s="107"/>
    </row>
    <row r="71" spans="1:24" ht="12.75" x14ac:dyDescent="0.2">
      <c r="A71" s="98"/>
      <c r="B71" s="98"/>
      <c r="C71" s="98"/>
      <c r="D71" s="98"/>
      <c r="E71" s="98"/>
      <c r="F71" s="98"/>
      <c r="G71" s="98"/>
      <c r="H71" s="99"/>
      <c r="J71" s="100"/>
      <c r="K71" s="100"/>
      <c r="L71" s="101"/>
      <c r="M71" s="100"/>
      <c r="N71" s="101"/>
      <c r="O71" s="101"/>
      <c r="P71" s="102"/>
      <c r="Q71" s="103"/>
      <c r="R71" s="102"/>
      <c r="S71" s="102"/>
      <c r="T71" s="108"/>
      <c r="U71" s="109"/>
      <c r="V71" s="107"/>
      <c r="W71" s="107"/>
    </row>
    <row r="72" spans="1:24" ht="12.75" x14ac:dyDescent="0.2">
      <c r="A72" s="98"/>
      <c r="B72" s="98"/>
      <c r="C72" s="110" t="s">
        <v>144</v>
      </c>
      <c r="D72" s="98"/>
      <c r="E72" s="98" t="s">
        <v>145</v>
      </c>
      <c r="F72" s="98"/>
      <c r="G72" s="98"/>
      <c r="H72" s="99"/>
      <c r="J72" s="100"/>
      <c r="K72" s="100"/>
      <c r="M72" s="109"/>
      <c r="P72" s="109"/>
      <c r="Q72" s="107"/>
      <c r="R72" s="49"/>
      <c r="S72" s="49"/>
      <c r="T72" s="108"/>
      <c r="U72" s="49"/>
      <c r="V72" s="103"/>
      <c r="W72" s="103"/>
      <c r="X72" s="49">
        <f>U69-X18</f>
        <v>166650</v>
      </c>
    </row>
    <row r="73" spans="1:24" ht="12.75" x14ac:dyDescent="0.2">
      <c r="A73" s="98"/>
      <c r="B73" s="98"/>
      <c r="D73" s="98"/>
      <c r="E73" s="98"/>
      <c r="F73" s="98"/>
      <c r="G73" s="98"/>
      <c r="H73" s="99"/>
      <c r="J73" s="100"/>
      <c r="K73" s="100"/>
      <c r="M73" s="109"/>
      <c r="P73" s="109"/>
      <c r="Q73" s="107"/>
      <c r="R73" s="49"/>
      <c r="S73" s="49"/>
    </row>
    <row r="74" spans="1:24" ht="12.75" hidden="1" x14ac:dyDescent="0.2">
      <c r="A74" s="98"/>
      <c r="B74" s="98"/>
      <c r="C74" s="110" t="s">
        <v>144</v>
      </c>
      <c r="D74" s="98"/>
      <c r="E74" s="98" t="s">
        <v>145</v>
      </c>
      <c r="F74" s="98"/>
      <c r="G74" s="98"/>
      <c r="H74" s="99"/>
      <c r="J74" s="100"/>
      <c r="K74" s="100"/>
      <c r="M74" s="109"/>
      <c r="P74" s="109"/>
      <c r="Q74" s="107"/>
      <c r="R74" s="49"/>
      <c r="S74" s="49"/>
    </row>
    <row r="75" spans="1:24" ht="12.75" hidden="1" x14ac:dyDescent="0.2">
      <c r="A75" s="98"/>
      <c r="B75" s="98"/>
      <c r="D75" s="98"/>
      <c r="E75" s="98"/>
      <c r="F75" s="98"/>
      <c r="G75" s="98"/>
      <c r="H75" s="99"/>
      <c r="J75" s="100"/>
      <c r="K75" s="100"/>
      <c r="M75" s="109"/>
      <c r="P75" s="109"/>
      <c r="Q75" s="107"/>
      <c r="R75" s="49"/>
      <c r="S75" s="49"/>
    </row>
    <row r="76" spans="1:24" ht="12.75" x14ac:dyDescent="0.2">
      <c r="A76" s="98"/>
      <c r="B76" s="98"/>
      <c r="C76" s="110" t="s">
        <v>146</v>
      </c>
      <c r="D76" s="98"/>
      <c r="E76" s="98" t="s">
        <v>145</v>
      </c>
      <c r="F76" s="98"/>
      <c r="G76" s="98"/>
      <c r="H76" s="99"/>
      <c r="J76" s="100"/>
      <c r="K76" s="100"/>
      <c r="M76" s="109"/>
      <c r="P76" s="109"/>
      <c r="Q76" s="107"/>
      <c r="R76" s="49"/>
      <c r="S76" s="49"/>
    </row>
    <row r="77" spans="1:24" ht="12.75" x14ac:dyDescent="0.2">
      <c r="A77" s="98"/>
      <c r="B77" s="98"/>
      <c r="D77" s="98"/>
      <c r="E77" s="98"/>
      <c r="F77" s="98"/>
      <c r="G77" s="98"/>
      <c r="H77" s="99"/>
      <c r="J77" s="100"/>
      <c r="K77" s="100"/>
      <c r="M77" s="109"/>
      <c r="P77" s="109"/>
      <c r="Q77" s="107"/>
      <c r="R77" s="49"/>
      <c r="S77" s="49"/>
    </row>
    <row r="78" spans="1:24" ht="12.75" x14ac:dyDescent="0.2">
      <c r="A78" s="98"/>
      <c r="B78" s="98"/>
      <c r="C78" s="110" t="s">
        <v>147</v>
      </c>
      <c r="D78" s="98"/>
      <c r="E78" s="98" t="s">
        <v>148</v>
      </c>
      <c r="F78" s="98"/>
      <c r="G78" s="98"/>
      <c r="H78" s="99"/>
      <c r="J78" s="100"/>
      <c r="K78" s="100"/>
      <c r="M78" s="109"/>
      <c r="N78" s="3">
        <f>950*4*2</f>
        <v>7600</v>
      </c>
      <c r="P78" s="109"/>
      <c r="Q78" s="107"/>
      <c r="R78" s="49"/>
      <c r="S78" s="49"/>
    </row>
    <row r="79" spans="1:24" ht="12.75" x14ac:dyDescent="0.2">
      <c r="A79" s="98"/>
      <c r="B79" s="98"/>
      <c r="D79" s="98"/>
      <c r="E79" s="98"/>
      <c r="F79" s="98"/>
      <c r="G79" s="98"/>
      <c r="H79" s="99"/>
      <c r="J79" s="100"/>
      <c r="K79" s="100"/>
      <c r="M79" s="109"/>
      <c r="P79" s="109"/>
      <c r="Q79" s="107"/>
      <c r="R79" s="49"/>
      <c r="S79" s="49"/>
    </row>
    <row r="80" spans="1:24" ht="12.75" x14ac:dyDescent="0.2">
      <c r="A80" s="98"/>
      <c r="B80" s="98"/>
      <c r="C80" s="111" t="s">
        <v>149</v>
      </c>
      <c r="D80" s="112"/>
      <c r="E80" s="113" t="s">
        <v>150</v>
      </c>
      <c r="F80" s="98"/>
      <c r="G80" s="98" t="s">
        <v>151</v>
      </c>
      <c r="H80" s="99"/>
      <c r="J80" s="100"/>
      <c r="K80" s="100"/>
      <c r="M80" s="109"/>
      <c r="P80" s="109"/>
      <c r="Q80" s="107"/>
      <c r="R80" s="49"/>
      <c r="S80" s="49"/>
    </row>
    <row r="81" spans="1:19" ht="12.75" x14ac:dyDescent="0.2">
      <c r="A81" s="98"/>
      <c r="B81" s="98"/>
      <c r="D81" s="98"/>
      <c r="E81" s="114"/>
      <c r="F81" s="98"/>
      <c r="G81" s="98"/>
      <c r="H81" s="99"/>
      <c r="J81" s="100"/>
      <c r="K81" s="100"/>
      <c r="M81" s="109"/>
      <c r="P81" s="109"/>
      <c r="Q81" s="107"/>
      <c r="R81" s="49"/>
      <c r="S81" s="49"/>
    </row>
    <row r="82" spans="1:19" ht="12.75" x14ac:dyDescent="0.2">
      <c r="A82" s="98"/>
      <c r="B82" s="98"/>
      <c r="C82" s="111" t="s">
        <v>152</v>
      </c>
      <c r="D82" s="112"/>
      <c r="E82" s="113" t="s">
        <v>153</v>
      </c>
      <c r="F82" s="98"/>
      <c r="G82" s="98" t="s">
        <v>154</v>
      </c>
      <c r="H82" s="99"/>
      <c r="J82" s="100"/>
      <c r="K82" s="100"/>
      <c r="M82" s="109"/>
      <c r="P82" s="109"/>
      <c r="Q82" s="107"/>
      <c r="R82" s="49"/>
      <c r="S82" s="49"/>
    </row>
    <row r="83" spans="1:19" ht="12.75" x14ac:dyDescent="0.2">
      <c r="A83" s="98"/>
      <c r="B83" s="98"/>
      <c r="D83" s="98"/>
      <c r="E83" s="114"/>
      <c r="F83" s="98"/>
      <c r="G83" s="98"/>
      <c r="H83" s="99"/>
      <c r="J83" s="100"/>
      <c r="K83" s="100"/>
      <c r="M83" s="109"/>
      <c r="P83" s="109"/>
      <c r="Q83" s="107"/>
      <c r="R83" s="49"/>
      <c r="S83" s="49"/>
    </row>
    <row r="84" spans="1:19" ht="12.75" x14ac:dyDescent="0.2">
      <c r="A84" s="98"/>
      <c r="B84" s="98"/>
      <c r="C84" s="111" t="s">
        <v>155</v>
      </c>
      <c r="D84" s="112"/>
      <c r="E84" s="113" t="s">
        <v>156</v>
      </c>
      <c r="F84" s="98"/>
      <c r="G84" s="98" t="s">
        <v>157</v>
      </c>
      <c r="H84" s="99"/>
      <c r="J84" s="100"/>
      <c r="K84" s="100"/>
      <c r="M84" s="109"/>
      <c r="P84" s="109"/>
      <c r="Q84" s="107"/>
      <c r="R84" s="49"/>
      <c r="S84" s="49"/>
    </row>
    <row r="85" spans="1:19" ht="12.75" x14ac:dyDescent="0.2">
      <c r="A85" s="98"/>
      <c r="B85" s="98"/>
      <c r="C85" s="98"/>
      <c r="D85" s="98"/>
      <c r="E85" s="114"/>
      <c r="F85" s="98"/>
      <c r="G85" s="98"/>
      <c r="H85" s="99"/>
      <c r="J85" s="100"/>
      <c r="K85" s="100"/>
      <c r="M85" s="109"/>
      <c r="P85" s="109"/>
      <c r="Q85" s="107"/>
      <c r="R85" s="49"/>
      <c r="S85" s="49"/>
    </row>
    <row r="86" spans="1:19" ht="12.75" x14ac:dyDescent="0.2">
      <c r="A86" s="98"/>
      <c r="B86" s="98"/>
      <c r="C86" s="111" t="s">
        <v>158</v>
      </c>
      <c r="D86" s="112"/>
      <c r="E86" s="113" t="s">
        <v>159</v>
      </c>
      <c r="F86" s="98"/>
      <c r="G86" s="98" t="s">
        <v>160</v>
      </c>
      <c r="H86" s="99"/>
      <c r="J86" s="100"/>
      <c r="K86" s="100"/>
      <c r="M86" s="109"/>
      <c r="P86" s="109"/>
      <c r="Q86" s="107"/>
      <c r="R86" s="49"/>
      <c r="S86" s="49"/>
    </row>
    <row r="87" spans="1:19" ht="12.75" x14ac:dyDescent="0.2">
      <c r="A87" s="98"/>
      <c r="B87" s="98"/>
      <c r="D87" s="98"/>
      <c r="E87" s="114"/>
      <c r="F87" s="98"/>
      <c r="G87" s="115"/>
      <c r="H87" s="99"/>
      <c r="J87" s="100"/>
      <c r="K87" s="100"/>
      <c r="M87" s="109"/>
      <c r="P87" s="109"/>
      <c r="Q87" s="107"/>
      <c r="R87" s="49"/>
      <c r="S87" s="49"/>
    </row>
    <row r="88" spans="1:19" ht="12.75" x14ac:dyDescent="0.2">
      <c r="A88" s="98"/>
      <c r="B88" s="98"/>
      <c r="C88" s="111" t="s">
        <v>161</v>
      </c>
      <c r="D88" s="112"/>
      <c r="E88" s="113" t="s">
        <v>162</v>
      </c>
      <c r="F88" s="98"/>
      <c r="G88" s="98" t="s">
        <v>163</v>
      </c>
      <c r="H88" s="99"/>
      <c r="J88" s="100"/>
      <c r="K88" s="100"/>
      <c r="M88" s="109"/>
      <c r="P88" s="109"/>
      <c r="Q88" s="107"/>
      <c r="R88" s="49"/>
      <c r="S88" s="49"/>
    </row>
    <row r="89" spans="1:19" ht="12.75" x14ac:dyDescent="0.2">
      <c r="A89" s="98"/>
      <c r="B89" s="98"/>
      <c r="D89" s="98"/>
      <c r="E89" s="98"/>
      <c r="F89" s="98"/>
      <c r="G89" s="115"/>
      <c r="H89" s="99"/>
      <c r="J89" s="100"/>
      <c r="K89" s="100"/>
      <c r="M89" s="109"/>
      <c r="P89" s="109"/>
      <c r="Q89" s="107"/>
      <c r="R89" s="49"/>
      <c r="S89" s="49"/>
    </row>
    <row r="90" spans="1:19" ht="12.75" x14ac:dyDescent="0.2">
      <c r="A90" s="98"/>
      <c r="B90" s="98"/>
      <c r="C90" s="98"/>
      <c r="D90" s="98"/>
      <c r="E90" s="98"/>
      <c r="F90" s="98"/>
      <c r="G90" s="98"/>
      <c r="H90" s="99"/>
      <c r="J90" s="100"/>
      <c r="K90" s="100"/>
      <c r="M90" s="109"/>
      <c r="P90" s="109"/>
      <c r="Q90" s="107"/>
      <c r="R90" s="49"/>
      <c r="S90" s="49"/>
    </row>
    <row r="91" spans="1:19" ht="12.75" x14ac:dyDescent="0.2">
      <c r="A91" s="98"/>
      <c r="B91" s="98"/>
      <c r="C91" s="98"/>
      <c r="D91" s="98"/>
      <c r="E91" s="98"/>
      <c r="F91" s="98"/>
      <c r="G91" s="98"/>
      <c r="H91" s="99"/>
      <c r="J91" s="100"/>
      <c r="K91" s="100"/>
      <c r="M91" s="109"/>
      <c r="P91" s="109"/>
      <c r="Q91" s="107"/>
      <c r="R91" s="49"/>
      <c r="S91" s="49"/>
    </row>
    <row r="92" spans="1:19" ht="12.75" x14ac:dyDescent="0.2">
      <c r="A92" s="98"/>
      <c r="B92" s="98"/>
      <c r="C92" s="98"/>
      <c r="D92" s="98"/>
      <c r="E92" s="98"/>
      <c r="F92" s="98"/>
      <c r="G92" s="98"/>
      <c r="H92" s="99"/>
      <c r="J92" s="100"/>
      <c r="K92" s="100"/>
      <c r="M92" s="109"/>
      <c r="P92" s="109"/>
      <c r="Q92" s="107"/>
      <c r="R92" s="49"/>
      <c r="S92" s="49"/>
    </row>
    <row r="93" spans="1:19" ht="12.75" x14ac:dyDescent="0.2">
      <c r="A93" s="98"/>
      <c r="B93" s="98"/>
      <c r="C93" s="98"/>
      <c r="D93" s="98"/>
      <c r="E93" s="98"/>
      <c r="F93" s="98"/>
      <c r="G93" s="98"/>
      <c r="H93" s="99"/>
      <c r="J93" s="100"/>
      <c r="K93" s="100"/>
      <c r="M93" s="109"/>
      <c r="P93" s="109"/>
      <c r="Q93" s="107"/>
      <c r="R93" s="49"/>
      <c r="S93" s="49"/>
    </row>
    <row r="94" spans="1:19" ht="12.75" x14ac:dyDescent="0.2">
      <c r="A94" s="98"/>
      <c r="B94" s="98"/>
      <c r="C94" s="98"/>
      <c r="D94" s="98"/>
      <c r="E94" s="98"/>
      <c r="F94" s="98"/>
      <c r="G94" s="98"/>
      <c r="H94" s="99"/>
      <c r="J94" s="100"/>
      <c r="K94" s="100"/>
      <c r="M94" s="109"/>
      <c r="P94" s="109"/>
      <c r="Q94" s="107"/>
      <c r="R94" s="49"/>
      <c r="S94" s="49"/>
    </row>
    <row r="95" spans="1:19" ht="12.75" x14ac:dyDescent="0.2">
      <c r="A95" s="98"/>
      <c r="B95" s="98"/>
      <c r="C95" s="98"/>
      <c r="D95" s="98"/>
      <c r="E95" s="98"/>
      <c r="F95" s="98"/>
      <c r="G95" s="98"/>
      <c r="H95" s="99"/>
      <c r="J95" s="100"/>
      <c r="K95" s="100"/>
      <c r="M95" s="109"/>
      <c r="P95" s="109"/>
      <c r="Q95" s="107"/>
      <c r="R95" s="49"/>
      <c r="S95" s="49"/>
    </row>
    <row r="96" spans="1:19" ht="12.75" x14ac:dyDescent="0.2">
      <c r="A96" s="98"/>
      <c r="B96" s="98"/>
      <c r="C96" s="98"/>
      <c r="D96" s="98"/>
      <c r="E96" s="98"/>
      <c r="F96" s="98"/>
      <c r="G96" s="98"/>
      <c r="H96" s="99"/>
      <c r="J96" s="100"/>
      <c r="K96" s="100"/>
      <c r="M96" s="109"/>
      <c r="P96" s="109"/>
      <c r="Q96" s="107"/>
      <c r="R96" s="49"/>
      <c r="S96" s="49"/>
    </row>
    <row r="97" spans="1:19" ht="12.75" x14ac:dyDescent="0.2">
      <c r="A97" s="98"/>
      <c r="B97" s="98"/>
      <c r="C97" s="98"/>
      <c r="D97" s="98"/>
      <c r="E97" s="98"/>
      <c r="F97" s="98"/>
      <c r="G97" s="98"/>
      <c r="H97" s="99"/>
      <c r="J97" s="100"/>
      <c r="K97" s="100"/>
      <c r="M97" s="109"/>
      <c r="P97" s="109"/>
      <c r="Q97" s="107"/>
      <c r="R97" s="49"/>
      <c r="S97" s="49"/>
    </row>
    <row r="98" spans="1:19" ht="12.75" x14ac:dyDescent="0.2">
      <c r="A98" s="98"/>
      <c r="B98" s="98"/>
      <c r="C98" s="98"/>
      <c r="D98" s="98"/>
      <c r="E98" s="98"/>
      <c r="F98" s="98"/>
      <c r="G98" s="98"/>
      <c r="H98" s="99"/>
      <c r="J98" s="100"/>
      <c r="K98" s="100"/>
      <c r="M98" s="109"/>
      <c r="P98" s="109"/>
      <c r="Q98" s="107"/>
      <c r="R98" s="49"/>
      <c r="S98" s="49"/>
    </row>
    <row r="99" spans="1:19" ht="12.75" x14ac:dyDescent="0.2">
      <c r="A99" s="98"/>
      <c r="B99" s="98"/>
      <c r="C99" s="98"/>
      <c r="D99" s="98"/>
      <c r="E99" s="98"/>
      <c r="F99" s="98"/>
      <c r="G99" s="98"/>
      <c r="H99" s="99"/>
      <c r="J99" s="100"/>
      <c r="K99" s="100"/>
      <c r="M99" s="109"/>
      <c r="P99" s="109"/>
      <c r="Q99" s="107"/>
      <c r="R99" s="49"/>
      <c r="S99" s="49"/>
    </row>
    <row r="100" spans="1:19" ht="12.75" x14ac:dyDescent="0.2">
      <c r="A100" s="98"/>
      <c r="B100" s="98"/>
      <c r="C100" s="98"/>
      <c r="D100" s="98"/>
      <c r="E100" s="98"/>
      <c r="F100" s="98"/>
      <c r="G100" s="98"/>
      <c r="H100" s="99"/>
      <c r="J100" s="100"/>
      <c r="K100" s="100"/>
      <c r="M100" s="109"/>
      <c r="P100" s="109"/>
      <c r="Q100" s="107"/>
      <c r="R100" s="49"/>
      <c r="S100" s="49"/>
    </row>
    <row r="101" spans="1:19" ht="12.75" x14ac:dyDescent="0.2">
      <c r="A101" s="98"/>
      <c r="B101" s="98"/>
      <c r="C101" s="98"/>
      <c r="D101" s="98"/>
      <c r="E101" s="98"/>
      <c r="F101" s="98"/>
      <c r="G101" s="98"/>
      <c r="H101" s="99"/>
      <c r="J101" s="100"/>
      <c r="K101" s="100"/>
      <c r="M101" s="109"/>
      <c r="P101" s="109"/>
      <c r="Q101" s="107"/>
      <c r="R101" s="49"/>
      <c r="S101" s="49"/>
    </row>
    <row r="102" spans="1:19" ht="12.75" x14ac:dyDescent="0.2">
      <c r="A102" s="98"/>
      <c r="B102" s="98"/>
      <c r="C102" s="98"/>
      <c r="D102" s="98"/>
      <c r="E102" s="98"/>
      <c r="F102" s="98"/>
      <c r="G102" s="98"/>
      <c r="H102" s="99"/>
      <c r="J102" s="100"/>
      <c r="K102" s="100"/>
      <c r="M102" s="109"/>
      <c r="P102" s="109"/>
      <c r="Q102" s="107"/>
      <c r="R102" s="49"/>
      <c r="S102" s="49"/>
    </row>
    <row r="103" spans="1:19" ht="12.75" x14ac:dyDescent="0.2">
      <c r="A103" s="98"/>
      <c r="B103" s="98"/>
      <c r="C103" s="98"/>
      <c r="D103" s="98"/>
      <c r="E103" s="98"/>
      <c r="F103" s="98"/>
      <c r="G103" s="98"/>
      <c r="H103" s="99"/>
      <c r="J103" s="100"/>
      <c r="K103" s="100"/>
      <c r="M103" s="109"/>
      <c r="P103" s="109"/>
      <c r="Q103" s="107"/>
      <c r="R103" s="49"/>
      <c r="S103" s="49"/>
    </row>
    <row r="104" spans="1:19" ht="12.75" x14ac:dyDescent="0.2">
      <c r="A104" s="98"/>
      <c r="B104" s="98"/>
      <c r="C104" s="98"/>
      <c r="D104" s="98"/>
      <c r="E104" s="98"/>
      <c r="F104" s="98"/>
      <c r="G104" s="98"/>
      <c r="H104" s="99"/>
      <c r="J104" s="100"/>
      <c r="K104" s="100"/>
      <c r="M104" s="109"/>
      <c r="P104" s="109"/>
      <c r="Q104" s="107"/>
      <c r="R104" s="49"/>
      <c r="S104" s="49"/>
    </row>
    <row r="105" spans="1:19" ht="12.75" x14ac:dyDescent="0.2">
      <c r="A105" s="98"/>
      <c r="B105" s="98"/>
      <c r="C105" s="98"/>
      <c r="D105" s="98"/>
      <c r="E105" s="98"/>
      <c r="F105" s="98"/>
      <c r="G105" s="98"/>
      <c r="H105" s="99"/>
      <c r="J105" s="100"/>
      <c r="K105" s="100"/>
      <c r="M105" s="109"/>
      <c r="P105" s="109"/>
      <c r="Q105" s="107"/>
      <c r="R105" s="49"/>
      <c r="S105" s="49"/>
    </row>
    <row r="106" spans="1:19" ht="12.75" x14ac:dyDescent="0.2">
      <c r="A106" s="98"/>
      <c r="B106" s="98"/>
      <c r="C106" s="98"/>
      <c r="D106" s="98"/>
      <c r="E106" s="98"/>
      <c r="F106" s="98"/>
      <c r="G106" s="98"/>
      <c r="H106" s="99"/>
      <c r="J106" s="100"/>
      <c r="K106" s="100"/>
      <c r="M106" s="109"/>
      <c r="P106" s="109"/>
      <c r="Q106" s="107"/>
      <c r="R106" s="49"/>
      <c r="S106" s="49"/>
    </row>
    <row r="107" spans="1:19" ht="12.75" x14ac:dyDescent="0.2">
      <c r="A107" s="98"/>
      <c r="B107" s="98"/>
      <c r="C107" s="98"/>
      <c r="D107" s="98"/>
      <c r="E107" s="98"/>
      <c r="F107" s="98"/>
      <c r="G107" s="98"/>
      <c r="H107" s="99"/>
      <c r="J107" s="100"/>
      <c r="K107" s="100"/>
      <c r="M107" s="109"/>
      <c r="P107" s="109"/>
      <c r="Q107" s="107"/>
      <c r="R107" s="49"/>
      <c r="S107" s="49"/>
    </row>
    <row r="108" spans="1:19" ht="12.75" x14ac:dyDescent="0.2">
      <c r="A108" s="98"/>
      <c r="B108" s="98"/>
      <c r="C108" s="98"/>
      <c r="D108" s="98"/>
      <c r="E108" s="98"/>
      <c r="F108" s="98"/>
      <c r="G108" s="98"/>
      <c r="H108" s="99"/>
      <c r="J108" s="100"/>
      <c r="K108" s="100"/>
      <c r="M108" s="109"/>
      <c r="P108" s="109"/>
      <c r="Q108" s="107"/>
      <c r="R108" s="49"/>
      <c r="S108" s="49"/>
    </row>
    <row r="109" spans="1:19" ht="12.75" x14ac:dyDescent="0.2">
      <c r="A109" s="98"/>
      <c r="B109" s="98"/>
      <c r="C109" s="98"/>
      <c r="D109" s="98"/>
      <c r="E109" s="98"/>
      <c r="F109" s="98"/>
      <c r="G109" s="98"/>
      <c r="H109" s="99"/>
      <c r="J109" s="100"/>
      <c r="K109" s="100"/>
      <c r="M109" s="109"/>
      <c r="P109" s="109"/>
      <c r="Q109" s="107"/>
      <c r="R109" s="49"/>
      <c r="S109" s="49"/>
    </row>
    <row r="110" spans="1:19" ht="12.75" x14ac:dyDescent="0.2">
      <c r="A110" s="98"/>
      <c r="B110" s="98"/>
      <c r="C110" s="98"/>
      <c r="D110" s="98"/>
      <c r="E110" s="98"/>
      <c r="F110" s="98"/>
      <c r="G110" s="98"/>
      <c r="H110" s="99"/>
      <c r="J110" s="100"/>
      <c r="K110" s="100"/>
      <c r="M110" s="109"/>
      <c r="P110" s="109"/>
      <c r="Q110" s="107"/>
      <c r="R110" s="49"/>
      <c r="S110" s="49"/>
    </row>
    <row r="111" spans="1:19" ht="12.75" x14ac:dyDescent="0.2">
      <c r="A111" s="98"/>
      <c r="B111" s="98"/>
      <c r="C111" s="98"/>
      <c r="D111" s="98"/>
      <c r="E111" s="98"/>
      <c r="F111" s="98"/>
      <c r="G111" s="98"/>
      <c r="H111" s="99"/>
      <c r="J111" s="100"/>
      <c r="K111" s="100"/>
      <c r="M111" s="109"/>
      <c r="P111" s="109"/>
      <c r="Q111" s="107"/>
      <c r="R111" s="49"/>
      <c r="S111" s="49"/>
    </row>
    <row r="112" spans="1:19" ht="12.75" x14ac:dyDescent="0.2">
      <c r="A112" s="98"/>
      <c r="B112" s="98"/>
      <c r="C112" s="98"/>
      <c r="D112" s="98"/>
      <c r="E112" s="98"/>
      <c r="F112" s="98"/>
      <c r="G112" s="98"/>
      <c r="H112" s="99"/>
      <c r="J112" s="100"/>
      <c r="K112" s="100"/>
      <c r="M112" s="109"/>
      <c r="P112" s="109"/>
      <c r="Q112" s="107"/>
      <c r="R112" s="49"/>
      <c r="S112" s="49"/>
    </row>
    <row r="113" spans="1:19" ht="12.75" x14ac:dyDescent="0.2">
      <c r="A113" s="98"/>
      <c r="B113" s="98"/>
      <c r="C113" s="98"/>
      <c r="D113" s="98"/>
      <c r="E113" s="98"/>
      <c r="F113" s="98"/>
      <c r="G113" s="98"/>
      <c r="H113" s="99"/>
      <c r="J113" s="100"/>
      <c r="K113" s="100"/>
      <c r="M113" s="109"/>
      <c r="P113" s="109"/>
      <c r="Q113" s="107"/>
      <c r="R113" s="49"/>
      <c r="S113" s="49"/>
    </row>
    <row r="114" spans="1:19" ht="12.75" x14ac:dyDescent="0.2">
      <c r="A114" s="98"/>
      <c r="B114" s="98"/>
      <c r="C114" s="98"/>
      <c r="D114" s="98"/>
      <c r="E114" s="98"/>
      <c r="F114" s="98"/>
      <c r="G114" s="98"/>
      <c r="H114" s="99"/>
      <c r="J114" s="100"/>
      <c r="K114" s="100"/>
      <c r="M114" s="109"/>
      <c r="P114" s="109"/>
      <c r="Q114" s="107"/>
      <c r="R114" s="49"/>
      <c r="S114" s="49"/>
    </row>
    <row r="115" spans="1:19" ht="12.75" x14ac:dyDescent="0.2">
      <c r="A115" s="98"/>
      <c r="B115" s="98"/>
      <c r="C115" s="98"/>
      <c r="D115" s="98"/>
      <c r="E115" s="98"/>
      <c r="F115" s="98"/>
      <c r="G115" s="98"/>
      <c r="H115" s="99"/>
      <c r="J115" s="100"/>
      <c r="K115" s="100"/>
      <c r="M115" s="109"/>
      <c r="P115" s="109"/>
      <c r="Q115" s="107"/>
      <c r="R115" s="49"/>
      <c r="S115" s="49"/>
    </row>
    <row r="116" spans="1:19" ht="12.75" x14ac:dyDescent="0.2">
      <c r="A116" s="98"/>
      <c r="B116" s="98"/>
      <c r="C116" s="98"/>
      <c r="D116" s="98"/>
      <c r="E116" s="98"/>
      <c r="F116" s="98"/>
      <c r="G116" s="98"/>
      <c r="H116" s="99"/>
      <c r="J116" s="100"/>
      <c r="K116" s="100"/>
      <c r="M116" s="109"/>
      <c r="P116" s="109"/>
      <c r="Q116" s="107"/>
      <c r="R116" s="49"/>
      <c r="S116" s="49"/>
    </row>
    <row r="117" spans="1:19" ht="12.75" x14ac:dyDescent="0.2">
      <c r="A117" s="98"/>
      <c r="B117" s="98"/>
      <c r="C117" s="98"/>
      <c r="D117" s="98"/>
      <c r="E117" s="98"/>
      <c r="F117" s="98"/>
      <c r="G117" s="98"/>
      <c r="H117" s="99"/>
      <c r="J117" s="100"/>
      <c r="K117" s="100"/>
      <c r="M117" s="109"/>
      <c r="P117" s="109"/>
      <c r="Q117" s="107"/>
      <c r="R117" s="49"/>
      <c r="S117" s="49"/>
    </row>
    <row r="118" spans="1:19" ht="12.75" x14ac:dyDescent="0.2">
      <c r="A118" s="98"/>
      <c r="B118" s="98"/>
      <c r="C118" s="98"/>
      <c r="D118" s="98"/>
      <c r="E118" s="98"/>
      <c r="F118" s="98"/>
      <c r="G118" s="98"/>
      <c r="H118" s="99"/>
      <c r="J118" s="100"/>
      <c r="K118" s="100"/>
      <c r="M118" s="109"/>
      <c r="P118" s="109"/>
      <c r="Q118" s="107"/>
      <c r="R118" s="49"/>
      <c r="S118" s="49"/>
    </row>
    <row r="119" spans="1:19" ht="12.75" x14ac:dyDescent="0.2">
      <c r="A119" s="98"/>
      <c r="B119" s="98"/>
      <c r="C119" s="98"/>
      <c r="D119" s="98"/>
      <c r="E119" s="98"/>
      <c r="F119" s="98"/>
      <c r="G119" s="98"/>
      <c r="H119" s="99"/>
      <c r="J119" s="100"/>
      <c r="K119" s="100"/>
      <c r="M119" s="109"/>
      <c r="P119" s="109"/>
      <c r="Q119" s="107"/>
      <c r="R119" s="49"/>
      <c r="S119" s="49"/>
    </row>
    <row r="120" spans="1:19" ht="12.75" x14ac:dyDescent="0.2">
      <c r="A120" s="98"/>
      <c r="B120" s="98"/>
      <c r="C120" s="98"/>
      <c r="D120" s="98"/>
      <c r="E120" s="98"/>
      <c r="F120" s="98"/>
      <c r="G120" s="98"/>
      <c r="H120" s="99"/>
      <c r="J120" s="100"/>
      <c r="K120" s="100"/>
      <c r="M120" s="109"/>
      <c r="P120" s="109"/>
      <c r="Q120" s="107"/>
      <c r="R120" s="49"/>
      <c r="S120" s="49"/>
    </row>
    <row r="121" spans="1:19" ht="12.75" x14ac:dyDescent="0.2">
      <c r="A121" s="98"/>
      <c r="B121" s="98"/>
      <c r="C121" s="98"/>
      <c r="D121" s="98"/>
      <c r="E121" s="98"/>
      <c r="F121" s="98"/>
      <c r="G121" s="98"/>
      <c r="H121" s="99"/>
      <c r="J121" s="100"/>
      <c r="K121" s="100"/>
      <c r="M121" s="109"/>
      <c r="P121" s="109"/>
      <c r="Q121" s="107"/>
      <c r="R121" s="49"/>
      <c r="S121" s="49"/>
    </row>
    <row r="122" spans="1:19" ht="12.75" x14ac:dyDescent="0.2">
      <c r="A122" s="98"/>
      <c r="B122" s="98"/>
      <c r="C122" s="98"/>
      <c r="D122" s="98"/>
      <c r="E122" s="98"/>
      <c r="F122" s="98"/>
      <c r="G122" s="98"/>
      <c r="H122" s="99"/>
      <c r="J122" s="100"/>
      <c r="K122" s="100"/>
      <c r="M122" s="109"/>
      <c r="P122" s="109"/>
      <c r="Q122" s="107"/>
      <c r="R122" s="49"/>
      <c r="S122" s="49"/>
    </row>
    <row r="123" spans="1:19" ht="12.75" x14ac:dyDescent="0.2">
      <c r="A123" s="98"/>
      <c r="B123" s="98"/>
      <c r="C123" s="98"/>
      <c r="D123" s="98"/>
      <c r="E123" s="98"/>
      <c r="F123" s="98"/>
      <c r="G123" s="98"/>
      <c r="H123" s="99"/>
      <c r="J123" s="100"/>
      <c r="K123" s="100"/>
      <c r="M123" s="109"/>
      <c r="P123" s="109"/>
      <c r="Q123" s="107"/>
      <c r="R123" s="49"/>
      <c r="S123" s="49"/>
    </row>
    <row r="124" spans="1:19" ht="12.75" x14ac:dyDescent="0.2">
      <c r="A124" s="98"/>
      <c r="B124" s="98"/>
      <c r="C124" s="98"/>
      <c r="D124" s="98"/>
      <c r="E124" s="98"/>
      <c r="F124" s="98"/>
      <c r="G124" s="98"/>
      <c r="H124" s="99"/>
      <c r="J124" s="100"/>
      <c r="K124" s="100"/>
      <c r="M124" s="109"/>
      <c r="P124" s="109"/>
      <c r="Q124" s="107"/>
      <c r="R124" s="49"/>
      <c r="S124" s="49"/>
    </row>
    <row r="125" spans="1:19" ht="12.75" x14ac:dyDescent="0.2">
      <c r="A125" s="98"/>
      <c r="B125" s="98"/>
      <c r="C125" s="98"/>
      <c r="D125" s="98"/>
      <c r="E125" s="98"/>
      <c r="F125" s="98"/>
      <c r="G125" s="98"/>
      <c r="H125" s="99"/>
      <c r="J125" s="100"/>
      <c r="K125" s="100"/>
      <c r="M125" s="109"/>
      <c r="P125" s="109"/>
      <c r="Q125" s="107"/>
      <c r="R125" s="49"/>
      <c r="S125" s="49"/>
    </row>
    <row r="126" spans="1:19" ht="12.75" x14ac:dyDescent="0.2">
      <c r="A126" s="98"/>
      <c r="B126" s="98"/>
      <c r="C126" s="98"/>
      <c r="D126" s="98"/>
      <c r="E126" s="98"/>
      <c r="F126" s="98"/>
      <c r="G126" s="98"/>
      <c r="H126" s="99"/>
      <c r="J126" s="100"/>
      <c r="K126" s="100"/>
      <c r="M126" s="109"/>
      <c r="P126" s="109"/>
      <c r="Q126" s="107"/>
      <c r="R126" s="49"/>
      <c r="S126" s="49"/>
    </row>
    <row r="127" spans="1:19" ht="12.75" x14ac:dyDescent="0.2">
      <c r="A127" s="98"/>
      <c r="B127" s="98"/>
      <c r="C127" s="98"/>
      <c r="D127" s="98"/>
      <c r="E127" s="98"/>
      <c r="F127" s="98"/>
      <c r="G127" s="98"/>
      <c r="H127" s="99"/>
      <c r="J127" s="100"/>
      <c r="K127" s="100"/>
      <c r="M127" s="109"/>
      <c r="P127" s="109"/>
      <c r="Q127" s="107"/>
      <c r="R127" s="49"/>
      <c r="S127" s="49"/>
    </row>
    <row r="128" spans="1:19" ht="12.75" x14ac:dyDescent="0.2">
      <c r="A128" s="98"/>
      <c r="B128" s="98"/>
      <c r="C128" s="98"/>
      <c r="D128" s="98"/>
      <c r="E128" s="98"/>
      <c r="F128" s="98"/>
      <c r="G128" s="98"/>
      <c r="H128" s="99"/>
      <c r="J128" s="100"/>
      <c r="K128" s="100"/>
      <c r="M128" s="109"/>
      <c r="P128" s="109"/>
      <c r="Q128" s="107"/>
      <c r="R128" s="49"/>
      <c r="S128" s="49"/>
    </row>
    <row r="129" spans="1:19" ht="12.75" x14ac:dyDescent="0.2">
      <c r="A129" s="98"/>
      <c r="B129" s="98"/>
      <c r="C129" s="98"/>
      <c r="D129" s="98"/>
      <c r="E129" s="98"/>
      <c r="F129" s="98"/>
      <c r="G129" s="98"/>
      <c r="H129" s="99"/>
      <c r="J129" s="100"/>
      <c r="K129" s="100"/>
      <c r="M129" s="109"/>
      <c r="P129" s="109"/>
      <c r="Q129" s="107"/>
      <c r="R129" s="49"/>
      <c r="S129" s="49"/>
    </row>
    <row r="130" spans="1:19" ht="12.75" x14ac:dyDescent="0.2">
      <c r="A130" s="98"/>
      <c r="B130" s="98"/>
      <c r="C130" s="98"/>
      <c r="D130" s="98"/>
      <c r="E130" s="98"/>
      <c r="F130" s="98"/>
      <c r="G130" s="98"/>
      <c r="H130" s="99"/>
      <c r="J130" s="100"/>
      <c r="K130" s="100"/>
      <c r="M130" s="109"/>
      <c r="P130" s="109"/>
      <c r="Q130" s="107"/>
      <c r="R130" s="49"/>
      <c r="S130" s="49"/>
    </row>
    <row r="131" spans="1:19" ht="12.75" x14ac:dyDescent="0.2">
      <c r="A131" s="98"/>
      <c r="B131" s="98"/>
      <c r="C131" s="98"/>
      <c r="D131" s="98"/>
      <c r="E131" s="98"/>
      <c r="F131" s="98"/>
      <c r="G131" s="98"/>
      <c r="H131" s="99"/>
      <c r="J131" s="100"/>
      <c r="K131" s="100"/>
      <c r="M131" s="109"/>
      <c r="P131" s="109"/>
      <c r="Q131" s="107"/>
      <c r="R131" s="49"/>
      <c r="S131" s="49"/>
    </row>
    <row r="132" spans="1:19" ht="12.75" x14ac:dyDescent="0.2">
      <c r="A132" s="98"/>
      <c r="B132" s="98"/>
      <c r="C132" s="98"/>
      <c r="D132" s="98"/>
      <c r="E132" s="98"/>
      <c r="F132" s="98"/>
      <c r="G132" s="98"/>
      <c r="H132" s="99"/>
      <c r="J132" s="100"/>
      <c r="K132" s="100"/>
      <c r="M132" s="109"/>
      <c r="P132" s="109"/>
      <c r="Q132" s="107"/>
      <c r="R132" s="49"/>
      <c r="S132" s="49"/>
    </row>
    <row r="133" spans="1:19" ht="12.75" x14ac:dyDescent="0.2">
      <c r="A133" s="98"/>
      <c r="B133" s="98"/>
      <c r="C133" s="98"/>
      <c r="D133" s="98"/>
      <c r="E133" s="98"/>
      <c r="F133" s="98"/>
      <c r="G133" s="98"/>
      <c r="H133" s="99"/>
      <c r="J133" s="100"/>
      <c r="K133" s="100"/>
      <c r="M133" s="109"/>
      <c r="P133" s="109"/>
      <c r="Q133" s="107"/>
      <c r="R133" s="49"/>
      <c r="S133" s="49"/>
    </row>
    <row r="134" spans="1:19" ht="12.75" x14ac:dyDescent="0.2">
      <c r="A134" s="98"/>
      <c r="B134" s="98"/>
      <c r="C134" s="98"/>
      <c r="D134" s="98"/>
      <c r="E134" s="98"/>
      <c r="F134" s="98"/>
      <c r="G134" s="98"/>
      <c r="H134" s="99"/>
      <c r="J134" s="100"/>
      <c r="K134" s="100"/>
      <c r="M134" s="109"/>
      <c r="P134" s="109"/>
      <c r="Q134" s="107"/>
      <c r="R134" s="49"/>
      <c r="S134" s="49"/>
    </row>
    <row r="135" spans="1:19" ht="12.75" x14ac:dyDescent="0.2">
      <c r="A135" s="98"/>
      <c r="B135" s="98"/>
      <c r="C135" s="98"/>
      <c r="D135" s="98"/>
      <c r="E135" s="98"/>
      <c r="F135" s="98"/>
      <c r="G135" s="98"/>
      <c r="H135" s="99"/>
      <c r="J135" s="100"/>
      <c r="K135" s="100"/>
      <c r="M135" s="109"/>
      <c r="P135" s="109"/>
      <c r="Q135" s="107"/>
      <c r="R135" s="49"/>
      <c r="S135" s="49"/>
    </row>
    <row r="136" spans="1:19" ht="12.75" x14ac:dyDescent="0.2">
      <c r="A136" s="98"/>
      <c r="B136" s="98"/>
      <c r="C136" s="98"/>
      <c r="D136" s="98"/>
      <c r="E136" s="98"/>
      <c r="F136" s="98"/>
      <c r="G136" s="98"/>
      <c r="H136" s="99"/>
      <c r="J136" s="100"/>
      <c r="K136" s="100"/>
      <c r="M136" s="109"/>
      <c r="P136" s="109"/>
      <c r="Q136" s="107"/>
      <c r="R136" s="49"/>
      <c r="S136" s="49"/>
    </row>
    <row r="137" spans="1:19" ht="12.75" x14ac:dyDescent="0.2">
      <c r="A137" s="98"/>
      <c r="B137" s="98"/>
      <c r="C137" s="98"/>
      <c r="D137" s="98"/>
      <c r="E137" s="98"/>
      <c r="F137" s="98"/>
      <c r="G137" s="98"/>
      <c r="H137" s="99"/>
      <c r="J137" s="100"/>
      <c r="K137" s="100"/>
      <c r="M137" s="109"/>
      <c r="P137" s="109"/>
      <c r="Q137" s="107"/>
      <c r="R137" s="49"/>
      <c r="S137" s="49"/>
    </row>
    <row r="138" spans="1:19" ht="12.75" x14ac:dyDescent="0.2">
      <c r="A138" s="98"/>
      <c r="B138" s="98"/>
      <c r="C138" s="98"/>
      <c r="D138" s="98"/>
      <c r="E138" s="98"/>
      <c r="F138" s="98"/>
      <c r="G138" s="98"/>
      <c r="H138" s="99"/>
      <c r="J138" s="100"/>
      <c r="K138" s="100"/>
      <c r="M138" s="109"/>
      <c r="P138" s="109"/>
      <c r="Q138" s="107"/>
      <c r="R138" s="49"/>
      <c r="S138" s="49"/>
    </row>
    <row r="139" spans="1:19" ht="12.75" x14ac:dyDescent="0.2">
      <c r="A139" s="98"/>
      <c r="B139" s="98"/>
      <c r="C139" s="98"/>
      <c r="D139" s="98"/>
      <c r="E139" s="98"/>
      <c r="F139" s="98"/>
      <c r="G139" s="98"/>
      <c r="H139" s="99"/>
      <c r="J139" s="100"/>
      <c r="K139" s="100"/>
      <c r="M139" s="109"/>
      <c r="P139" s="109"/>
      <c r="Q139" s="107"/>
      <c r="R139" s="49"/>
      <c r="S139" s="49"/>
    </row>
    <row r="140" spans="1:19" ht="12.75" x14ac:dyDescent="0.2">
      <c r="A140" s="98"/>
      <c r="B140" s="98"/>
      <c r="C140" s="98"/>
      <c r="D140" s="98"/>
      <c r="E140" s="98"/>
      <c r="F140" s="98"/>
      <c r="G140" s="98"/>
      <c r="H140" s="99"/>
      <c r="J140" s="100"/>
      <c r="K140" s="100"/>
      <c r="M140" s="109"/>
      <c r="P140" s="109"/>
      <c r="Q140" s="107"/>
      <c r="R140" s="49"/>
      <c r="S140" s="49"/>
    </row>
    <row r="141" spans="1:19" ht="12.75" x14ac:dyDescent="0.2">
      <c r="A141" s="98"/>
      <c r="B141" s="98"/>
      <c r="C141" s="98"/>
      <c r="D141" s="98"/>
      <c r="E141" s="98"/>
      <c r="F141" s="98"/>
      <c r="G141" s="98"/>
      <c r="H141" s="99"/>
      <c r="J141" s="100"/>
      <c r="K141" s="100"/>
      <c r="M141" s="109"/>
      <c r="P141" s="109"/>
      <c r="Q141" s="107"/>
      <c r="R141" s="49"/>
      <c r="S141" s="49"/>
    </row>
    <row r="142" spans="1:19" ht="12.75" x14ac:dyDescent="0.2">
      <c r="A142" s="98"/>
      <c r="B142" s="98"/>
      <c r="C142" s="98"/>
      <c r="D142" s="98"/>
      <c r="E142" s="98"/>
      <c r="F142" s="98"/>
      <c r="G142" s="98"/>
      <c r="H142" s="99"/>
      <c r="J142" s="100"/>
      <c r="K142" s="100"/>
      <c r="M142" s="109"/>
      <c r="P142" s="109"/>
      <c r="Q142" s="107"/>
      <c r="R142" s="49"/>
      <c r="S142" s="49"/>
    </row>
    <row r="143" spans="1:19" ht="12.75" x14ac:dyDescent="0.2">
      <c r="A143" s="98"/>
      <c r="B143" s="98"/>
      <c r="C143" s="98"/>
      <c r="D143" s="98"/>
      <c r="E143" s="98"/>
      <c r="F143" s="98"/>
      <c r="G143" s="98"/>
      <c r="H143" s="99"/>
      <c r="J143" s="100"/>
      <c r="K143" s="100"/>
      <c r="M143" s="109"/>
      <c r="P143" s="109"/>
      <c r="Q143" s="107"/>
      <c r="R143" s="49"/>
      <c r="S143" s="49"/>
    </row>
    <row r="144" spans="1:19" ht="12.75" x14ac:dyDescent="0.2">
      <c r="A144" s="98"/>
      <c r="B144" s="98"/>
      <c r="C144" s="98"/>
      <c r="D144" s="98"/>
      <c r="E144" s="98"/>
      <c r="F144" s="98"/>
      <c r="G144" s="98"/>
      <c r="H144" s="99"/>
      <c r="J144" s="100"/>
      <c r="K144" s="100"/>
      <c r="M144" s="109"/>
      <c r="P144" s="109"/>
      <c r="Q144" s="107"/>
      <c r="R144" s="49"/>
      <c r="S144" s="49"/>
    </row>
    <row r="145" spans="1:19" ht="12.75" x14ac:dyDescent="0.2">
      <c r="A145" s="98"/>
      <c r="B145" s="98"/>
      <c r="C145" s="98"/>
      <c r="D145" s="98"/>
      <c r="E145" s="98"/>
      <c r="F145" s="98"/>
      <c r="G145" s="98"/>
      <c r="H145" s="99"/>
      <c r="J145" s="100"/>
      <c r="K145" s="100"/>
      <c r="M145" s="109"/>
      <c r="P145" s="109"/>
      <c r="Q145" s="107"/>
      <c r="R145" s="49"/>
      <c r="S145" s="49"/>
    </row>
    <row r="146" spans="1:19" ht="12.75" x14ac:dyDescent="0.2">
      <c r="A146" s="98"/>
      <c r="B146" s="98"/>
      <c r="C146" s="98"/>
      <c r="D146" s="98"/>
      <c r="E146" s="98"/>
      <c r="F146" s="98"/>
      <c r="G146" s="98"/>
      <c r="H146" s="99"/>
      <c r="J146" s="100"/>
      <c r="K146" s="100"/>
      <c r="M146" s="109"/>
      <c r="P146" s="109"/>
      <c r="Q146" s="107"/>
      <c r="R146" s="49"/>
      <c r="S146" s="49"/>
    </row>
    <row r="147" spans="1:19" ht="12.75" x14ac:dyDescent="0.2">
      <c r="A147" s="98"/>
      <c r="B147" s="98"/>
      <c r="C147" s="98"/>
      <c r="D147" s="98"/>
      <c r="E147" s="98"/>
      <c r="F147" s="98"/>
      <c r="G147" s="98"/>
      <c r="H147" s="99"/>
      <c r="J147" s="100"/>
      <c r="K147" s="100"/>
      <c r="M147" s="109"/>
      <c r="P147" s="109"/>
      <c r="Q147" s="107"/>
      <c r="R147" s="49"/>
      <c r="S147" s="49"/>
    </row>
    <row r="148" spans="1:19" ht="12.75" x14ac:dyDescent="0.2">
      <c r="A148" s="98"/>
      <c r="B148" s="98"/>
      <c r="C148" s="98"/>
      <c r="D148" s="98"/>
      <c r="E148" s="98"/>
      <c r="F148" s="98"/>
      <c r="G148" s="98"/>
      <c r="H148" s="99"/>
      <c r="J148" s="100"/>
      <c r="K148" s="100"/>
      <c r="M148" s="109"/>
      <c r="P148" s="109"/>
      <c r="Q148" s="107"/>
      <c r="R148" s="49"/>
      <c r="S148" s="49"/>
    </row>
    <row r="149" spans="1:19" ht="12.75" x14ac:dyDescent="0.2">
      <c r="A149" s="98"/>
      <c r="B149" s="98"/>
      <c r="C149" s="98"/>
      <c r="D149" s="98"/>
      <c r="E149" s="98"/>
      <c r="F149" s="98"/>
      <c r="G149" s="98"/>
      <c r="H149" s="99"/>
      <c r="J149" s="100"/>
      <c r="K149" s="100"/>
      <c r="M149" s="109"/>
      <c r="P149" s="109"/>
      <c r="Q149" s="107"/>
      <c r="R149" s="49"/>
      <c r="S149" s="49"/>
    </row>
    <row r="150" spans="1:19" ht="12.75" x14ac:dyDescent="0.2">
      <c r="A150" s="98"/>
      <c r="B150" s="98"/>
      <c r="C150" s="98"/>
      <c r="D150" s="98"/>
      <c r="E150" s="98"/>
      <c r="F150" s="98"/>
      <c r="G150" s="98"/>
      <c r="H150" s="99"/>
      <c r="J150" s="100"/>
      <c r="K150" s="100"/>
      <c r="M150" s="109"/>
      <c r="P150" s="109"/>
      <c r="Q150" s="107"/>
      <c r="R150" s="49"/>
      <c r="S150" s="49"/>
    </row>
    <row r="151" spans="1:19" ht="12.75" x14ac:dyDescent="0.2">
      <c r="A151" s="98"/>
      <c r="B151" s="98"/>
      <c r="C151" s="98"/>
      <c r="D151" s="98"/>
      <c r="E151" s="98"/>
      <c r="F151" s="98"/>
      <c r="G151" s="98"/>
      <c r="H151" s="99"/>
      <c r="J151" s="100"/>
      <c r="K151" s="100"/>
      <c r="M151" s="109"/>
      <c r="P151" s="109"/>
      <c r="Q151" s="107"/>
      <c r="R151" s="49"/>
      <c r="S151" s="49"/>
    </row>
    <row r="152" spans="1:19" ht="12.75" x14ac:dyDescent="0.2">
      <c r="A152" s="98"/>
      <c r="B152" s="98"/>
      <c r="C152" s="98"/>
      <c r="D152" s="98"/>
      <c r="E152" s="98"/>
      <c r="F152" s="98"/>
      <c r="G152" s="98"/>
      <c r="H152" s="99"/>
      <c r="J152" s="100"/>
      <c r="K152" s="100"/>
      <c r="M152" s="109"/>
      <c r="P152" s="109"/>
      <c r="Q152" s="107"/>
      <c r="R152" s="49"/>
      <c r="S152" s="49"/>
    </row>
    <row r="153" spans="1:19" ht="12.75" x14ac:dyDescent="0.2">
      <c r="A153" s="98"/>
      <c r="B153" s="98"/>
      <c r="C153" s="98"/>
      <c r="D153" s="98"/>
      <c r="E153" s="98"/>
      <c r="F153" s="98"/>
      <c r="G153" s="98"/>
      <c r="H153" s="99"/>
      <c r="J153" s="100"/>
      <c r="K153" s="100"/>
      <c r="M153" s="109"/>
      <c r="P153" s="109"/>
      <c r="Q153" s="107"/>
      <c r="R153" s="49"/>
      <c r="S153" s="49"/>
    </row>
    <row r="154" spans="1:19" ht="12.75" x14ac:dyDescent="0.2">
      <c r="A154" s="98"/>
      <c r="B154" s="98"/>
      <c r="C154" s="98"/>
      <c r="D154" s="98"/>
      <c r="E154" s="98"/>
      <c r="F154" s="98"/>
      <c r="G154" s="98"/>
      <c r="H154" s="99"/>
      <c r="J154" s="100"/>
      <c r="K154" s="100"/>
      <c r="M154" s="109"/>
      <c r="P154" s="109"/>
      <c r="Q154" s="107"/>
      <c r="R154" s="49"/>
      <c r="S154" s="49"/>
    </row>
    <row r="155" spans="1:19" ht="12.75" x14ac:dyDescent="0.2">
      <c r="A155" s="98"/>
      <c r="B155" s="98"/>
      <c r="C155" s="98"/>
      <c r="D155" s="98"/>
      <c r="E155" s="98"/>
      <c r="F155" s="98"/>
      <c r="G155" s="98"/>
      <c r="H155" s="99"/>
      <c r="J155" s="100"/>
      <c r="K155" s="100"/>
      <c r="M155" s="109"/>
      <c r="P155" s="109"/>
      <c r="Q155" s="107"/>
      <c r="R155" s="49"/>
      <c r="S155" s="49"/>
    </row>
    <row r="156" spans="1:19" ht="12.75" x14ac:dyDescent="0.2">
      <c r="A156" s="98"/>
      <c r="B156" s="98"/>
      <c r="C156" s="98"/>
      <c r="D156" s="98"/>
      <c r="E156" s="98"/>
      <c r="F156" s="98"/>
      <c r="G156" s="98"/>
      <c r="H156" s="99"/>
      <c r="J156" s="100"/>
      <c r="K156" s="100"/>
      <c r="M156" s="109"/>
      <c r="P156" s="109"/>
      <c r="Q156" s="107"/>
      <c r="R156" s="49"/>
      <c r="S156" s="49"/>
    </row>
    <row r="157" spans="1:19" ht="12.75" x14ac:dyDescent="0.2">
      <c r="A157" s="98"/>
      <c r="B157" s="98"/>
      <c r="C157" s="98"/>
      <c r="D157" s="98"/>
      <c r="E157" s="98"/>
      <c r="F157" s="98"/>
      <c r="G157" s="98"/>
      <c r="H157" s="99"/>
      <c r="J157" s="100"/>
      <c r="K157" s="100"/>
      <c r="M157" s="109"/>
      <c r="P157" s="109"/>
      <c r="Q157" s="107"/>
      <c r="R157" s="49"/>
      <c r="S157" s="49"/>
    </row>
    <row r="158" spans="1:19" ht="12.75" x14ac:dyDescent="0.2">
      <c r="A158" s="98"/>
      <c r="B158" s="98"/>
      <c r="C158" s="98"/>
      <c r="D158" s="98"/>
      <c r="E158" s="98"/>
      <c r="F158" s="98"/>
      <c r="G158" s="98"/>
      <c r="H158" s="99"/>
      <c r="J158" s="100"/>
      <c r="K158" s="100"/>
      <c r="M158" s="109"/>
      <c r="P158" s="109"/>
      <c r="Q158" s="107"/>
      <c r="R158" s="49"/>
      <c r="S158" s="49"/>
    </row>
    <row r="159" spans="1:19" ht="12.75" x14ac:dyDescent="0.2">
      <c r="A159" s="98"/>
      <c r="B159" s="98"/>
      <c r="C159" s="98"/>
      <c r="D159" s="98"/>
      <c r="E159" s="98"/>
      <c r="F159" s="98"/>
      <c r="G159" s="98"/>
      <c r="H159" s="99"/>
      <c r="J159" s="100"/>
      <c r="K159" s="100"/>
      <c r="M159" s="109"/>
      <c r="P159" s="109"/>
      <c r="Q159" s="107"/>
      <c r="R159" s="49"/>
      <c r="S159" s="49"/>
    </row>
    <row r="160" spans="1:19" ht="12.75" x14ac:dyDescent="0.2">
      <c r="A160" s="98"/>
      <c r="B160" s="98"/>
      <c r="C160" s="98"/>
      <c r="D160" s="98"/>
      <c r="E160" s="98"/>
      <c r="F160" s="98"/>
      <c r="G160" s="98"/>
      <c r="H160" s="99"/>
      <c r="J160" s="100"/>
      <c r="K160" s="100"/>
      <c r="M160" s="109"/>
      <c r="P160" s="109"/>
      <c r="Q160" s="107"/>
      <c r="R160" s="49"/>
      <c r="S160" s="49"/>
    </row>
    <row r="161" spans="1:19" ht="12.75" x14ac:dyDescent="0.2">
      <c r="A161" s="98"/>
      <c r="B161" s="98"/>
      <c r="C161" s="98"/>
      <c r="D161" s="98"/>
      <c r="E161" s="98"/>
      <c r="F161" s="98"/>
      <c r="G161" s="98"/>
      <c r="H161" s="99"/>
      <c r="J161" s="100"/>
      <c r="K161" s="100"/>
      <c r="M161" s="109"/>
      <c r="P161" s="109"/>
      <c r="Q161" s="107"/>
      <c r="R161" s="49"/>
      <c r="S161" s="49"/>
    </row>
    <row r="162" spans="1:19" ht="12.75" x14ac:dyDescent="0.2">
      <c r="A162" s="98"/>
      <c r="B162" s="98"/>
      <c r="C162" s="98"/>
      <c r="D162" s="98"/>
      <c r="E162" s="98"/>
      <c r="F162" s="98"/>
      <c r="G162" s="98"/>
      <c r="H162" s="99"/>
      <c r="J162" s="100"/>
      <c r="K162" s="100"/>
      <c r="M162" s="109"/>
      <c r="P162" s="109"/>
      <c r="Q162" s="107"/>
      <c r="R162" s="49"/>
      <c r="S162" s="49"/>
    </row>
    <row r="163" spans="1:19" ht="12.75" x14ac:dyDescent="0.2">
      <c r="A163" s="98"/>
      <c r="B163" s="98"/>
      <c r="C163" s="98"/>
      <c r="D163" s="98"/>
      <c r="E163" s="98"/>
      <c r="F163" s="98"/>
      <c r="G163" s="98"/>
      <c r="H163" s="99"/>
      <c r="J163" s="100"/>
      <c r="K163" s="100"/>
      <c r="M163" s="109"/>
      <c r="P163" s="109"/>
      <c r="Q163" s="107"/>
      <c r="R163" s="49"/>
      <c r="S163" s="49"/>
    </row>
    <row r="164" spans="1:19" ht="12.75" x14ac:dyDescent="0.2">
      <c r="A164" s="98"/>
      <c r="B164" s="98"/>
      <c r="C164" s="98"/>
      <c r="D164" s="98"/>
      <c r="E164" s="98"/>
      <c r="F164" s="98"/>
      <c r="G164" s="98"/>
      <c r="H164" s="99"/>
      <c r="J164" s="100"/>
      <c r="K164" s="100"/>
      <c r="M164" s="109"/>
      <c r="P164" s="109"/>
      <c r="Q164" s="107"/>
      <c r="R164" s="49"/>
      <c r="S164" s="49"/>
    </row>
    <row r="165" spans="1:19" ht="12.75" x14ac:dyDescent="0.2">
      <c r="A165" s="98"/>
      <c r="B165" s="98"/>
      <c r="C165" s="98"/>
      <c r="D165" s="98"/>
      <c r="E165" s="98"/>
      <c r="F165" s="98"/>
      <c r="G165" s="98"/>
      <c r="H165" s="99"/>
      <c r="J165" s="100"/>
      <c r="K165" s="100"/>
      <c r="M165" s="109"/>
      <c r="P165" s="109"/>
      <c r="Q165" s="107"/>
      <c r="R165" s="49"/>
      <c r="S165" s="49"/>
    </row>
    <row r="166" spans="1:19" ht="12.75" x14ac:dyDescent="0.2">
      <c r="A166" s="98"/>
      <c r="B166" s="98"/>
      <c r="C166" s="98"/>
      <c r="D166" s="98"/>
      <c r="E166" s="98"/>
      <c r="F166" s="98"/>
      <c r="G166" s="98"/>
      <c r="H166" s="98"/>
      <c r="J166" s="100"/>
      <c r="K166" s="100"/>
    </row>
    <row r="167" spans="1:19" ht="12.75" x14ac:dyDescent="0.2">
      <c r="A167" s="98"/>
      <c r="B167" s="98"/>
      <c r="C167" s="98"/>
      <c r="D167" s="98"/>
      <c r="E167" s="98"/>
      <c r="F167" s="98"/>
      <c r="G167" s="98"/>
      <c r="H167" s="98"/>
      <c r="J167" s="100"/>
      <c r="K167" s="100"/>
    </row>
    <row r="168" spans="1:19" ht="12.75" x14ac:dyDescent="0.2">
      <c r="A168" s="98"/>
      <c r="B168" s="98"/>
      <c r="C168" s="98"/>
      <c r="D168" s="98"/>
      <c r="E168" s="98"/>
      <c r="F168" s="98"/>
      <c r="G168" s="98"/>
      <c r="H168" s="98"/>
      <c r="J168" s="100"/>
      <c r="K168" s="100"/>
    </row>
    <row r="169" spans="1:19" ht="12.75" x14ac:dyDescent="0.2">
      <c r="A169" s="98"/>
      <c r="B169" s="98"/>
      <c r="C169" s="98"/>
      <c r="D169" s="98"/>
      <c r="E169" s="98"/>
      <c r="F169" s="98"/>
      <c r="G169" s="98"/>
      <c r="H169" s="98"/>
      <c r="J169" s="100"/>
      <c r="K169" s="100"/>
    </row>
    <row r="170" spans="1:19" ht="12.75" x14ac:dyDescent="0.2">
      <c r="A170" s="98"/>
      <c r="B170" s="98"/>
      <c r="C170" s="98"/>
      <c r="D170" s="98"/>
      <c r="E170" s="98"/>
      <c r="F170" s="98"/>
      <c r="G170" s="98"/>
      <c r="H170" s="98"/>
      <c r="J170" s="100"/>
      <c r="K170" s="100"/>
    </row>
    <row r="171" spans="1:19" ht="12.75" x14ac:dyDescent="0.2">
      <c r="A171" s="98"/>
      <c r="B171" s="98"/>
      <c r="C171" s="98"/>
      <c r="D171" s="98"/>
      <c r="E171" s="98"/>
      <c r="F171" s="98"/>
      <c r="G171" s="98"/>
      <c r="H171" s="98"/>
      <c r="J171" s="100"/>
      <c r="K171" s="100"/>
    </row>
    <row r="172" spans="1:19" ht="12.75" x14ac:dyDescent="0.2">
      <c r="A172" s="98"/>
      <c r="B172" s="98"/>
      <c r="C172" s="98"/>
      <c r="D172" s="98"/>
      <c r="E172" s="98"/>
      <c r="F172" s="98"/>
      <c r="G172" s="98"/>
      <c r="H172" s="98"/>
      <c r="J172" s="100"/>
      <c r="K172" s="100"/>
    </row>
    <row r="173" spans="1:19" x14ac:dyDescent="0.2">
      <c r="A173" s="116"/>
      <c r="B173" s="116"/>
      <c r="C173" s="116"/>
      <c r="D173" s="116"/>
      <c r="E173" s="116"/>
      <c r="F173" s="116"/>
      <c r="G173" s="116"/>
      <c r="H173" s="116"/>
      <c r="J173" s="100"/>
      <c r="K173" s="100"/>
    </row>
  </sheetData>
  <autoFilter ref="H8:I72"/>
  <mergeCells count="617">
    <mergeCell ref="U67:U68"/>
    <mergeCell ref="V67:V68"/>
    <mergeCell ref="W67:W68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A67:A68"/>
    <mergeCell ref="B67:B68"/>
    <mergeCell ref="D67:D68"/>
    <mergeCell ref="F67:F68"/>
    <mergeCell ref="G67:G68"/>
    <mergeCell ref="H67:H68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W63:W64"/>
    <mergeCell ref="A65:A66"/>
    <mergeCell ref="B65:B66"/>
    <mergeCell ref="D65:D66"/>
    <mergeCell ref="F65:F66"/>
    <mergeCell ref="G65:G66"/>
    <mergeCell ref="H65:H66"/>
    <mergeCell ref="I65:I66"/>
    <mergeCell ref="J65:J66"/>
    <mergeCell ref="K65:K66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V61:V62"/>
    <mergeCell ref="W61:W62"/>
    <mergeCell ref="A63:A64"/>
    <mergeCell ref="B63:B64"/>
    <mergeCell ref="D63:D64"/>
    <mergeCell ref="F63:F64"/>
    <mergeCell ref="G63:G64"/>
    <mergeCell ref="H63:H64"/>
    <mergeCell ref="I63:I64"/>
    <mergeCell ref="J63:J64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U59:U60"/>
    <mergeCell ref="V59:V60"/>
    <mergeCell ref="W59:W60"/>
    <mergeCell ref="A61:A62"/>
    <mergeCell ref="B61:B62"/>
    <mergeCell ref="D61:D62"/>
    <mergeCell ref="F61:F62"/>
    <mergeCell ref="G61:G62"/>
    <mergeCell ref="H61:H62"/>
    <mergeCell ref="I61:I62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A59:A60"/>
    <mergeCell ref="B59:B60"/>
    <mergeCell ref="D59:D60"/>
    <mergeCell ref="F59:F60"/>
    <mergeCell ref="G59:G60"/>
    <mergeCell ref="H59:H60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W55:W56"/>
    <mergeCell ref="A57:A58"/>
    <mergeCell ref="B57:B58"/>
    <mergeCell ref="D57:D58"/>
    <mergeCell ref="F57:F58"/>
    <mergeCell ref="G57:G58"/>
    <mergeCell ref="H57:H58"/>
    <mergeCell ref="I57:I58"/>
    <mergeCell ref="J57:J58"/>
    <mergeCell ref="K57:K58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V53:V54"/>
    <mergeCell ref="W53:W54"/>
    <mergeCell ref="A55:A56"/>
    <mergeCell ref="B55:B56"/>
    <mergeCell ref="D55:D56"/>
    <mergeCell ref="F55:F56"/>
    <mergeCell ref="G55:G56"/>
    <mergeCell ref="H55:H56"/>
    <mergeCell ref="I55:I56"/>
    <mergeCell ref="J55:J56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U51:U52"/>
    <mergeCell ref="V51:V52"/>
    <mergeCell ref="W51:W52"/>
    <mergeCell ref="A53:A54"/>
    <mergeCell ref="B53:B54"/>
    <mergeCell ref="D53:D54"/>
    <mergeCell ref="F53:F54"/>
    <mergeCell ref="G53:G54"/>
    <mergeCell ref="H53:H54"/>
    <mergeCell ref="I53:I54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51:A52"/>
    <mergeCell ref="B51:B52"/>
    <mergeCell ref="D51:D52"/>
    <mergeCell ref="F51:F52"/>
    <mergeCell ref="G51:G52"/>
    <mergeCell ref="H51:H52"/>
    <mergeCell ref="R49:R50"/>
    <mergeCell ref="S49:S50"/>
    <mergeCell ref="T49:T50"/>
    <mergeCell ref="U49:U50"/>
    <mergeCell ref="V49:V50"/>
    <mergeCell ref="W49:W50"/>
    <mergeCell ref="L49:L50"/>
    <mergeCell ref="M49:M50"/>
    <mergeCell ref="N49:N50"/>
    <mergeCell ref="O49:O50"/>
    <mergeCell ref="P49:P50"/>
    <mergeCell ref="Q49:Q50"/>
    <mergeCell ref="W47:W48"/>
    <mergeCell ref="A49:A50"/>
    <mergeCell ref="B49:B50"/>
    <mergeCell ref="D49:D50"/>
    <mergeCell ref="F49:F50"/>
    <mergeCell ref="G49:G50"/>
    <mergeCell ref="H49:H50"/>
    <mergeCell ref="I49:I50"/>
    <mergeCell ref="J49:J50"/>
    <mergeCell ref="K49:K50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V45:V46"/>
    <mergeCell ref="W45:W46"/>
    <mergeCell ref="A47:A48"/>
    <mergeCell ref="B47:B48"/>
    <mergeCell ref="D47:D48"/>
    <mergeCell ref="F47:F48"/>
    <mergeCell ref="G47:G48"/>
    <mergeCell ref="H47:H48"/>
    <mergeCell ref="I47:I48"/>
    <mergeCell ref="J47:J48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U43:U44"/>
    <mergeCell ref="V43:V44"/>
    <mergeCell ref="W43:W44"/>
    <mergeCell ref="A45:A46"/>
    <mergeCell ref="B45:B46"/>
    <mergeCell ref="D45:D46"/>
    <mergeCell ref="F45:F46"/>
    <mergeCell ref="G45:G46"/>
    <mergeCell ref="H45:H46"/>
    <mergeCell ref="I45:I46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A43:A44"/>
    <mergeCell ref="B43:B44"/>
    <mergeCell ref="D43:D44"/>
    <mergeCell ref="F43:F44"/>
    <mergeCell ref="G43:G44"/>
    <mergeCell ref="H43:H44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W39:W40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V37:V38"/>
    <mergeCell ref="W37:W38"/>
    <mergeCell ref="A39:A40"/>
    <mergeCell ref="B39:B40"/>
    <mergeCell ref="D39:D40"/>
    <mergeCell ref="F39:F40"/>
    <mergeCell ref="G39:G40"/>
    <mergeCell ref="H39:H40"/>
    <mergeCell ref="I39:I40"/>
    <mergeCell ref="J39:J40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U35:U36"/>
    <mergeCell ref="V35:V36"/>
    <mergeCell ref="W35:W36"/>
    <mergeCell ref="A37:A38"/>
    <mergeCell ref="B37:B38"/>
    <mergeCell ref="D37:D38"/>
    <mergeCell ref="F37:F38"/>
    <mergeCell ref="G37:G38"/>
    <mergeCell ref="H37:H38"/>
    <mergeCell ref="I37:I38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A35:A36"/>
    <mergeCell ref="B35:B36"/>
    <mergeCell ref="D35:D36"/>
    <mergeCell ref="F35:F36"/>
    <mergeCell ref="G35:G36"/>
    <mergeCell ref="H35:H36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W31:W32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V29:V30"/>
    <mergeCell ref="W29:W30"/>
    <mergeCell ref="A31:A32"/>
    <mergeCell ref="B31:B32"/>
    <mergeCell ref="D31:D32"/>
    <mergeCell ref="F31:F32"/>
    <mergeCell ref="G31:G32"/>
    <mergeCell ref="H31:H32"/>
    <mergeCell ref="I31:I32"/>
    <mergeCell ref="J31:J32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U27:U28"/>
    <mergeCell ref="V27:V28"/>
    <mergeCell ref="W27:W28"/>
    <mergeCell ref="A29:A30"/>
    <mergeCell ref="B29:B30"/>
    <mergeCell ref="D29:D30"/>
    <mergeCell ref="F29:F30"/>
    <mergeCell ref="G29:G30"/>
    <mergeCell ref="H29:H30"/>
    <mergeCell ref="I29:I30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W23:W24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V21:V22"/>
    <mergeCell ref="W21:W22"/>
    <mergeCell ref="A23:A24"/>
    <mergeCell ref="B23:B24"/>
    <mergeCell ref="D23:D24"/>
    <mergeCell ref="F23:F24"/>
    <mergeCell ref="G23:G24"/>
    <mergeCell ref="H23:H24"/>
    <mergeCell ref="I23:I24"/>
    <mergeCell ref="J23:J24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U19:U20"/>
    <mergeCell ref="V19:V20"/>
    <mergeCell ref="W19:W20"/>
    <mergeCell ref="A21:A22"/>
    <mergeCell ref="B21:B22"/>
    <mergeCell ref="D21:D22"/>
    <mergeCell ref="F21:F22"/>
    <mergeCell ref="G21:G22"/>
    <mergeCell ref="H21:H22"/>
    <mergeCell ref="I21:I22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A19:A20"/>
    <mergeCell ref="B19:B20"/>
    <mergeCell ref="D19:D20"/>
    <mergeCell ref="F19:F20"/>
    <mergeCell ref="G19:G20"/>
    <mergeCell ref="H19:H20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W15:W16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V13:V14"/>
    <mergeCell ref="W13:W14"/>
    <mergeCell ref="A15:A16"/>
    <mergeCell ref="B15:B16"/>
    <mergeCell ref="D15:D16"/>
    <mergeCell ref="F15:F16"/>
    <mergeCell ref="G15:G16"/>
    <mergeCell ref="H15:H16"/>
    <mergeCell ref="I15:I16"/>
    <mergeCell ref="J15:J16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U11:U12"/>
    <mergeCell ref="V11:V12"/>
    <mergeCell ref="W11:W12"/>
    <mergeCell ref="A13:A14"/>
    <mergeCell ref="B13:B14"/>
    <mergeCell ref="D13:D14"/>
    <mergeCell ref="F13:F14"/>
    <mergeCell ref="G13:G14"/>
    <mergeCell ref="H13:H14"/>
    <mergeCell ref="I13:I14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A11:A12"/>
    <mergeCell ref="B11:B12"/>
    <mergeCell ref="D11:D12"/>
    <mergeCell ref="F11:F12"/>
    <mergeCell ref="G11:G12"/>
    <mergeCell ref="H11:H12"/>
    <mergeCell ref="C1:H1"/>
    <mergeCell ref="C2:H2"/>
    <mergeCell ref="C3:H3"/>
    <mergeCell ref="A4:B4"/>
    <mergeCell ref="C4:H4"/>
    <mergeCell ref="A5:B6"/>
    <mergeCell ref="C5:H5"/>
    <mergeCell ref="G6:H6"/>
  </mergeCells>
  <conditionalFormatting sqref="B9:B54 B67:B68">
    <cfRule type="cellIs" dxfId="13" priority="14" operator="greaterThan">
      <formula>0</formula>
    </cfRule>
  </conditionalFormatting>
  <conditionalFormatting sqref="N15:N54 N67:N68">
    <cfRule type="cellIs" dxfId="12" priority="13" operator="greaterThan">
      <formula>0</formula>
    </cfRule>
  </conditionalFormatting>
  <conditionalFormatting sqref="B65:B66">
    <cfRule type="cellIs" dxfId="11" priority="12" operator="greaterThan">
      <formula>0</formula>
    </cfRule>
  </conditionalFormatting>
  <conditionalFormatting sqref="N65:N66">
    <cfRule type="cellIs" dxfId="10" priority="11" operator="greaterThan">
      <formula>0</formula>
    </cfRule>
  </conditionalFormatting>
  <conditionalFormatting sqref="B57:B58">
    <cfRule type="cellIs" dxfId="9" priority="10" operator="greaterThan">
      <formula>0</formula>
    </cfRule>
  </conditionalFormatting>
  <conditionalFormatting sqref="N57:N58">
    <cfRule type="cellIs" dxfId="8" priority="9" operator="greaterThan">
      <formula>0</formula>
    </cfRule>
  </conditionalFormatting>
  <conditionalFormatting sqref="B55:B56">
    <cfRule type="cellIs" dxfId="7" priority="8" operator="greaterThan">
      <formula>0</formula>
    </cfRule>
  </conditionalFormatting>
  <conditionalFormatting sqref="N55:N56">
    <cfRule type="cellIs" dxfId="6" priority="7" operator="greaterThan">
      <formula>0</formula>
    </cfRule>
  </conditionalFormatting>
  <conditionalFormatting sqref="B61:B62">
    <cfRule type="cellIs" dxfId="5" priority="6" operator="greaterThan">
      <formula>0</formula>
    </cfRule>
  </conditionalFormatting>
  <conditionalFormatting sqref="N61:N62">
    <cfRule type="cellIs" dxfId="4" priority="5" operator="greaterThan">
      <formula>0</formula>
    </cfRule>
  </conditionalFormatting>
  <conditionalFormatting sqref="B59:B60">
    <cfRule type="cellIs" dxfId="3" priority="4" operator="greaterThan">
      <formula>0</formula>
    </cfRule>
  </conditionalFormatting>
  <conditionalFormatting sqref="N59:N60">
    <cfRule type="cellIs" dxfId="2" priority="3" operator="greaterThan">
      <formula>0</formula>
    </cfRule>
  </conditionalFormatting>
  <conditionalFormatting sqref="B63:B64">
    <cfRule type="cellIs" dxfId="1" priority="2" operator="greaterThan">
      <formula>0</formula>
    </cfRule>
  </conditionalFormatting>
  <conditionalFormatting sqref="N63:N64">
    <cfRule type="cellIs" dxfId="0" priority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BA26"/>
  <sheetViews>
    <sheetView topLeftCell="A7" workbookViewId="0">
      <selection activeCell="C10" sqref="C10:H14"/>
    </sheetView>
  </sheetViews>
  <sheetFormatPr defaultRowHeight="12.75" x14ac:dyDescent="0.2"/>
  <cols>
    <col min="1" max="1" width="2.33203125" style="120" customWidth="1"/>
    <col min="2" max="2" width="13.6640625" style="120" customWidth="1"/>
    <col min="3" max="3" width="13.1640625" style="120" customWidth="1"/>
    <col min="4" max="4" width="34.1640625" style="120" customWidth="1"/>
    <col min="5" max="5" width="25.83203125" style="120" customWidth="1"/>
    <col min="6" max="6" width="20" style="120" bestFit="1" customWidth="1"/>
    <col min="7" max="7" width="18.5" style="120" customWidth="1"/>
    <col min="8" max="8" width="18.1640625" style="120" bestFit="1" customWidth="1"/>
    <col min="9" max="46" width="9.33203125" style="120"/>
    <col min="47" max="47" width="10.83203125" style="120" customWidth="1"/>
    <col min="48" max="48" width="11.83203125" style="120" customWidth="1"/>
    <col min="49" max="51" width="9.33203125" style="120"/>
    <col min="52" max="52" width="20.1640625" style="120" customWidth="1"/>
    <col min="53" max="16384" width="9.33203125" style="120"/>
  </cols>
  <sheetData>
    <row r="1" spans="1:53" s="1" customFormat="1" ht="28.5" customHeight="1" x14ac:dyDescent="0.2">
      <c r="C1" s="2" t="s">
        <v>0</v>
      </c>
      <c r="D1" s="2"/>
      <c r="E1" s="2"/>
      <c r="F1" s="2"/>
      <c r="G1" s="2"/>
      <c r="H1" s="2"/>
    </row>
    <row r="2" spans="1:53" s="1" customFormat="1" ht="25.5" customHeight="1" x14ac:dyDescent="0.2">
      <c r="C2" s="2" t="s">
        <v>1</v>
      </c>
      <c r="D2" s="2"/>
      <c r="E2" s="2"/>
      <c r="F2" s="2"/>
      <c r="G2" s="2"/>
      <c r="H2" s="2"/>
    </row>
    <row r="3" spans="1:53" s="1" customFormat="1" ht="20.25" customHeight="1" x14ac:dyDescent="0.2">
      <c r="C3" s="2" t="s">
        <v>2</v>
      </c>
      <c r="D3" s="2"/>
      <c r="E3" s="2"/>
      <c r="F3" s="2"/>
      <c r="G3" s="2"/>
      <c r="H3" s="2"/>
    </row>
    <row r="4" spans="1:53" s="1" customFormat="1" ht="57.75" customHeight="1" x14ac:dyDescent="0.2">
      <c r="C4" s="2" t="s">
        <v>4</v>
      </c>
      <c r="D4" s="2"/>
      <c r="E4" s="2"/>
      <c r="F4" s="2"/>
      <c r="G4" s="2"/>
      <c r="H4" s="2"/>
    </row>
    <row r="5" spans="1:53" s="1" customFormat="1" ht="20.25" x14ac:dyDescent="0.3">
      <c r="B5" s="117" t="s">
        <v>3</v>
      </c>
      <c r="C5" s="118"/>
      <c r="D5" s="119" t="s">
        <v>9</v>
      </c>
      <c r="E5" s="119"/>
      <c r="F5" s="119"/>
      <c r="G5" s="119"/>
      <c r="H5" s="118"/>
    </row>
    <row r="6" spans="1:53" ht="20.25" x14ac:dyDescent="0.3">
      <c r="D6" s="119" t="s">
        <v>164</v>
      </c>
      <c r="E6" s="119"/>
      <c r="F6" s="119"/>
      <c r="G6" s="119"/>
      <c r="H6" s="121"/>
    </row>
    <row r="7" spans="1:53" x14ac:dyDescent="0.2">
      <c r="B7" s="120" t="s">
        <v>7</v>
      </c>
      <c r="H7" s="122"/>
    </row>
    <row r="8" spans="1:53" ht="13.5" thickBot="1" x14ac:dyDescent="0.25"/>
    <row r="9" spans="1:53" s="123" customFormat="1" ht="18.75" x14ac:dyDescent="0.2">
      <c r="B9" s="124" t="s">
        <v>165</v>
      </c>
      <c r="C9" s="125" t="s">
        <v>166</v>
      </c>
      <c r="D9" s="125" t="s">
        <v>167</v>
      </c>
      <c r="E9" s="125" t="s">
        <v>16</v>
      </c>
      <c r="F9" s="125" t="s">
        <v>168</v>
      </c>
      <c r="G9" s="125" t="s">
        <v>169</v>
      </c>
      <c r="H9" s="126" t="s">
        <v>29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</row>
    <row r="10" spans="1:53" s="123" customFormat="1" ht="37.5" x14ac:dyDescent="0.2">
      <c r="B10" s="128">
        <v>1</v>
      </c>
      <c r="C10" s="129">
        <v>9</v>
      </c>
      <c r="D10" s="130" t="s">
        <v>103</v>
      </c>
      <c r="E10" s="130" t="s">
        <v>105</v>
      </c>
      <c r="F10" s="131">
        <v>100</v>
      </c>
      <c r="G10" s="131">
        <v>66.8</v>
      </c>
      <c r="H10" s="132">
        <v>166.8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</row>
    <row r="11" spans="1:53" ht="43.5" customHeight="1" x14ac:dyDescent="0.2">
      <c r="A11" s="133"/>
      <c r="B11" s="134">
        <v>2</v>
      </c>
      <c r="C11" s="135">
        <v>22</v>
      </c>
      <c r="D11" s="130" t="s">
        <v>174</v>
      </c>
      <c r="E11" s="130" t="s">
        <v>42</v>
      </c>
      <c r="F11" s="131">
        <v>66.8</v>
      </c>
      <c r="G11" s="131">
        <v>41.4</v>
      </c>
      <c r="H11" s="132">
        <v>108.19999999999999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7"/>
      <c r="AV11" s="136"/>
      <c r="AW11" s="137"/>
      <c r="AY11" s="138"/>
      <c r="AZ11" s="137"/>
    </row>
    <row r="12" spans="1:53" ht="87.75" customHeight="1" x14ac:dyDescent="0.2">
      <c r="A12" s="133"/>
      <c r="B12" s="134">
        <v>3</v>
      </c>
      <c r="C12" s="135">
        <v>33</v>
      </c>
      <c r="D12" s="130" t="s">
        <v>78</v>
      </c>
      <c r="E12" s="130" t="s">
        <v>75</v>
      </c>
      <c r="F12" s="131">
        <v>1</v>
      </c>
      <c r="G12" s="131">
        <v>100</v>
      </c>
      <c r="H12" s="132">
        <v>101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7"/>
      <c r="AY12" s="138"/>
      <c r="AZ12" s="137"/>
    </row>
    <row r="13" spans="1:53" ht="53.25" customHeight="1" x14ac:dyDescent="0.2">
      <c r="A13" s="133"/>
      <c r="B13" s="134">
        <v>4</v>
      </c>
      <c r="C13" s="135">
        <v>26</v>
      </c>
      <c r="D13" s="130" t="s">
        <v>127</v>
      </c>
      <c r="E13" s="130" t="s">
        <v>129</v>
      </c>
      <c r="F13" s="131">
        <v>41.4</v>
      </c>
      <c r="G13" s="131">
        <v>19.899999999999999</v>
      </c>
      <c r="H13" s="132">
        <v>61.3</v>
      </c>
      <c r="AV13" s="136"/>
    </row>
    <row r="14" spans="1:53" ht="91.5" customHeight="1" thickBot="1" x14ac:dyDescent="0.25">
      <c r="A14" s="133"/>
      <c r="B14" s="139">
        <v>5</v>
      </c>
      <c r="C14" s="140">
        <v>60</v>
      </c>
      <c r="D14" s="141" t="s">
        <v>134</v>
      </c>
      <c r="E14" s="141" t="s">
        <v>170</v>
      </c>
      <c r="F14" s="142">
        <v>19.899999999999999</v>
      </c>
      <c r="G14" s="142">
        <v>0</v>
      </c>
      <c r="H14" s="143">
        <v>19.899999999999999</v>
      </c>
      <c r="AV14" s="136"/>
    </row>
    <row r="18" spans="2:6" x14ac:dyDescent="0.2">
      <c r="B18" s="144" t="s">
        <v>149</v>
      </c>
      <c r="D18" s="120" t="str">
        <f>[1]СУ!E77</f>
        <v>150716 к.III</v>
      </c>
      <c r="F18" s="120" t="s">
        <v>151</v>
      </c>
    </row>
    <row r="20" spans="2:6" x14ac:dyDescent="0.2">
      <c r="B20" s="144" t="s">
        <v>152</v>
      </c>
      <c r="D20" s="120" t="str">
        <f>[1]СУ!E79</f>
        <v>150715 к.III</v>
      </c>
      <c r="F20" s="120" t="s">
        <v>154</v>
      </c>
    </row>
    <row r="22" spans="2:6" x14ac:dyDescent="0.2">
      <c r="B22" s="120" t="s">
        <v>155</v>
      </c>
      <c r="D22" s="120" t="str">
        <f>[1]СУ!E81</f>
        <v>152595 ВК</v>
      </c>
      <c r="F22" s="120" t="s">
        <v>157</v>
      </c>
    </row>
    <row r="24" spans="2:6" x14ac:dyDescent="0.2">
      <c r="B24" s="144" t="s">
        <v>158</v>
      </c>
      <c r="D24" s="120" t="str">
        <f>[1]СУ!E83</f>
        <v>150718 к.III</v>
      </c>
      <c r="F24" s="120" t="s">
        <v>160</v>
      </c>
    </row>
    <row r="26" spans="2:6" x14ac:dyDescent="0.2">
      <c r="B26" s="120" t="s">
        <v>161</v>
      </c>
      <c r="D26" s="120" t="str">
        <f>[1]СУ!E85</f>
        <v>150715 к.III</v>
      </c>
      <c r="F26" s="120" t="s">
        <v>163</v>
      </c>
    </row>
  </sheetData>
  <sheetProtection selectLockedCells="1" selectUnlockedCells="1"/>
  <mergeCells count="6">
    <mergeCell ref="C1:H1"/>
    <mergeCell ref="C2:H2"/>
    <mergeCell ref="C3:H3"/>
    <mergeCell ref="C4:H4"/>
    <mergeCell ref="D5:G5"/>
    <mergeCell ref="D6:G6"/>
  </mergeCells>
  <pageMargins left="0.74803149606299213" right="0.74803149606299213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BB26"/>
  <sheetViews>
    <sheetView topLeftCell="A14" workbookViewId="0">
      <selection activeCell="F10" sqref="F10"/>
    </sheetView>
  </sheetViews>
  <sheetFormatPr defaultRowHeight="12.75" x14ac:dyDescent="0.2"/>
  <cols>
    <col min="1" max="1" width="2.33203125" style="120" customWidth="1"/>
    <col min="2" max="2" width="13.6640625" style="120" customWidth="1"/>
    <col min="3" max="3" width="13.1640625" style="120" customWidth="1"/>
    <col min="4" max="4" width="39.1640625" style="120" customWidth="1"/>
    <col min="5" max="5" width="25.83203125" style="120" customWidth="1"/>
    <col min="6" max="6" width="19" style="120" customWidth="1"/>
    <col min="7" max="7" width="17.33203125" style="120" customWidth="1"/>
    <col min="8" max="8" width="17.5" style="120" customWidth="1"/>
    <col min="9" max="13" width="9.33203125" style="120"/>
    <col min="14" max="14" width="28.83203125" style="120" customWidth="1"/>
    <col min="15" max="46" width="9.33203125" style="120"/>
    <col min="47" max="47" width="10.83203125" style="120" customWidth="1"/>
    <col min="48" max="48" width="11.83203125" style="120" customWidth="1"/>
    <col min="49" max="51" width="9.33203125" style="120"/>
    <col min="52" max="52" width="20.1640625" style="120" customWidth="1"/>
    <col min="53" max="16384" width="9.33203125" style="120"/>
  </cols>
  <sheetData>
    <row r="1" spans="1:54" s="1" customFormat="1" ht="28.5" customHeight="1" x14ac:dyDescent="0.2">
      <c r="C1" s="2" t="s">
        <v>0</v>
      </c>
      <c r="D1" s="2"/>
      <c r="E1" s="2"/>
      <c r="F1" s="2"/>
      <c r="G1" s="2"/>
      <c r="H1" s="2"/>
    </row>
    <row r="2" spans="1:54" s="1" customFormat="1" ht="25.5" customHeight="1" x14ac:dyDescent="0.2">
      <c r="C2" s="2" t="s">
        <v>1</v>
      </c>
      <c r="D2" s="2"/>
      <c r="E2" s="2"/>
      <c r="F2" s="2"/>
      <c r="G2" s="2"/>
      <c r="H2" s="2"/>
    </row>
    <row r="3" spans="1:54" s="1" customFormat="1" ht="20.25" customHeight="1" x14ac:dyDescent="0.2">
      <c r="C3" s="2" t="s">
        <v>2</v>
      </c>
      <c r="D3" s="2"/>
      <c r="E3" s="2"/>
      <c r="F3" s="2"/>
      <c r="G3" s="2"/>
      <c r="H3" s="2"/>
    </row>
    <row r="4" spans="1:54" s="1" customFormat="1" ht="57.75" customHeight="1" x14ac:dyDescent="0.2">
      <c r="C4" s="2" t="s">
        <v>4</v>
      </c>
      <c r="D4" s="2"/>
      <c r="E4" s="2"/>
      <c r="F4" s="2"/>
      <c r="G4" s="2"/>
      <c r="H4" s="2"/>
    </row>
    <row r="5" spans="1:54" s="1" customFormat="1" ht="20.25" x14ac:dyDescent="0.3">
      <c r="B5" s="117" t="s">
        <v>3</v>
      </c>
      <c r="C5" s="118"/>
      <c r="D5" s="119" t="s">
        <v>9</v>
      </c>
      <c r="E5" s="119"/>
      <c r="F5" s="119"/>
      <c r="G5" s="119"/>
      <c r="H5" s="118"/>
    </row>
    <row r="6" spans="1:54" ht="20.25" x14ac:dyDescent="0.3">
      <c r="D6" s="119" t="s">
        <v>171</v>
      </c>
      <c r="E6" s="119"/>
      <c r="F6" s="119"/>
      <c r="G6" s="119"/>
      <c r="H6" s="121"/>
    </row>
    <row r="7" spans="1:54" x14ac:dyDescent="0.2">
      <c r="B7" s="120" t="s">
        <v>7</v>
      </c>
      <c r="H7" s="122"/>
    </row>
    <row r="8" spans="1:54" ht="13.5" thickBot="1" x14ac:dyDescent="0.25"/>
    <row r="9" spans="1:54" s="123" customFormat="1" ht="18.75" x14ac:dyDescent="0.2">
      <c r="B9" s="124" t="s">
        <v>165</v>
      </c>
      <c r="C9" s="125" t="s">
        <v>166</v>
      </c>
      <c r="D9" s="125" t="s">
        <v>167</v>
      </c>
      <c r="E9" s="125" t="s">
        <v>16</v>
      </c>
      <c r="F9" s="125" t="s">
        <v>168</v>
      </c>
      <c r="G9" s="125" t="s">
        <v>169</v>
      </c>
      <c r="H9" s="126" t="s">
        <v>29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</row>
    <row r="10" spans="1:54" ht="112.5" x14ac:dyDescent="0.2">
      <c r="A10" s="133"/>
      <c r="B10" s="134">
        <v>1</v>
      </c>
      <c r="C10" s="145">
        <v>16</v>
      </c>
      <c r="D10" s="146" t="s">
        <v>175</v>
      </c>
      <c r="E10" s="146" t="s">
        <v>172</v>
      </c>
      <c r="F10" s="147">
        <v>100</v>
      </c>
      <c r="G10" s="147">
        <v>100</v>
      </c>
      <c r="H10" s="148">
        <v>200</v>
      </c>
      <c r="I10" s="136"/>
      <c r="J10" s="136"/>
      <c r="K10" s="136"/>
      <c r="L10" s="136"/>
      <c r="M10" s="136"/>
      <c r="N10" s="149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7"/>
      <c r="AY10" s="138"/>
      <c r="AZ10" s="137"/>
      <c r="BB10" s="150"/>
    </row>
    <row r="11" spans="1:54" ht="73.5" customHeight="1" x14ac:dyDescent="0.2">
      <c r="A11" s="133"/>
      <c r="B11" s="134">
        <v>2</v>
      </c>
      <c r="C11" s="135">
        <v>44</v>
      </c>
      <c r="D11" s="146" t="s">
        <v>93</v>
      </c>
      <c r="E11" s="146" t="s">
        <v>176</v>
      </c>
      <c r="F11" s="147">
        <v>41.4</v>
      </c>
      <c r="G11" s="147">
        <v>66.8</v>
      </c>
      <c r="H11" s="148">
        <v>108.19999999999999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7"/>
      <c r="AV11" s="136"/>
      <c r="AW11" s="137"/>
      <c r="AY11" s="138"/>
      <c r="AZ11" s="137"/>
    </row>
    <row r="12" spans="1:54" ht="91.5" customHeight="1" x14ac:dyDescent="0.2">
      <c r="A12" s="133"/>
      <c r="B12" s="134">
        <v>3</v>
      </c>
      <c r="C12" s="135">
        <v>23</v>
      </c>
      <c r="D12" s="146" t="s">
        <v>61</v>
      </c>
      <c r="E12" s="146" t="s">
        <v>63</v>
      </c>
      <c r="F12" s="147">
        <v>66.8</v>
      </c>
      <c r="G12" s="147">
        <v>41.4</v>
      </c>
      <c r="H12" s="148">
        <v>108.19999999999999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7"/>
      <c r="AY12" s="138"/>
      <c r="AZ12" s="137"/>
    </row>
    <row r="13" spans="1:54" ht="86.25" customHeight="1" x14ac:dyDescent="0.2">
      <c r="A13" s="133"/>
      <c r="B13" s="134">
        <v>4</v>
      </c>
      <c r="C13" s="135">
        <v>40</v>
      </c>
      <c r="D13" s="146" t="s">
        <v>122</v>
      </c>
      <c r="E13" s="146" t="s">
        <v>75</v>
      </c>
      <c r="F13" s="147">
        <v>19.899999999999999</v>
      </c>
      <c r="G13" s="147">
        <v>0</v>
      </c>
      <c r="H13" s="148">
        <v>19.899999999999999</v>
      </c>
      <c r="AV13" s="136"/>
    </row>
    <row r="14" spans="1:54" ht="70.5" customHeight="1" x14ac:dyDescent="0.2">
      <c r="A14" s="133"/>
      <c r="B14" s="134">
        <v>5</v>
      </c>
      <c r="C14" s="135">
        <v>34</v>
      </c>
      <c r="D14" s="146" t="s">
        <v>173</v>
      </c>
      <c r="E14" s="146" t="s">
        <v>70</v>
      </c>
      <c r="F14" s="147">
        <v>0</v>
      </c>
      <c r="G14" s="147">
        <v>0</v>
      </c>
      <c r="H14" s="148">
        <v>0</v>
      </c>
      <c r="AV14" s="136"/>
    </row>
    <row r="18" spans="2:6" x14ac:dyDescent="0.2">
      <c r="B18" s="144" t="s">
        <v>149</v>
      </c>
      <c r="D18" s="120" t="s">
        <v>150</v>
      </c>
      <c r="F18" s="120" t="s">
        <v>151</v>
      </c>
    </row>
    <row r="20" spans="2:6" x14ac:dyDescent="0.2">
      <c r="B20" s="144" t="s">
        <v>152</v>
      </c>
      <c r="D20" s="120" t="s">
        <v>162</v>
      </c>
      <c r="F20" s="120" t="s">
        <v>154</v>
      </c>
    </row>
    <row r="22" spans="2:6" x14ac:dyDescent="0.2">
      <c r="B22" s="120" t="s">
        <v>155</v>
      </c>
      <c r="D22" s="120" t="s">
        <v>156</v>
      </c>
      <c r="F22" s="120" t="s">
        <v>157</v>
      </c>
    </row>
    <row r="24" spans="2:6" x14ac:dyDescent="0.2">
      <c r="B24" s="144" t="s">
        <v>158</v>
      </c>
      <c r="D24" s="120" t="s">
        <v>159</v>
      </c>
      <c r="F24" s="120" t="s">
        <v>160</v>
      </c>
    </row>
    <row r="26" spans="2:6" x14ac:dyDescent="0.2">
      <c r="B26" s="120" t="s">
        <v>161</v>
      </c>
      <c r="D26" s="120" t="s">
        <v>162</v>
      </c>
      <c r="F26" s="120" t="s">
        <v>163</v>
      </c>
    </row>
  </sheetData>
  <sheetProtection selectLockedCells="1" selectUnlockedCells="1"/>
  <mergeCells count="6">
    <mergeCell ref="C1:H1"/>
    <mergeCell ref="C2:H2"/>
    <mergeCell ref="C3:H3"/>
    <mergeCell ref="C4:H4"/>
    <mergeCell ref="D5:G5"/>
    <mergeCell ref="D6:G6"/>
  </mergeCells>
  <pageMargins left="0.74803149606299213" right="0.74803149606299213" top="0.98425196850393704" bottom="0.98425196850393704" header="0.51181102362204722" footer="0.51181102362204722"/>
  <pageSetup paperSize="9" scale="4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СУ (2)</vt:lpstr>
      <vt:lpstr>ИтогиТР1</vt:lpstr>
      <vt:lpstr>ИтогиТР3</vt:lpstr>
      <vt:lpstr>'СУ (2)'!Область_печати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2015-03-23T12:34:07Z</dcterms:created>
  <dcterms:modified xsi:type="dcterms:W3CDTF">2015-03-23T12:35:40Z</dcterms:modified>
</cp:coreProperties>
</file>